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426"/>
  <workbookPr autoCompressPictures="0"/>
  <bookViews>
    <workbookView xWindow="0" yWindow="0" windowWidth="24460" windowHeight="14040" tabRatio="645"/>
  </bookViews>
  <sheets>
    <sheet name="S1. Unit Nomenclature" sheetId="9" r:id="rId1"/>
    <sheet name="S2 Rock Desc." sheetId="1" r:id="rId2"/>
    <sheet name="S3 Raman" sheetId="2" r:id="rId3"/>
    <sheet name="S4 U-Pb" sheetId="3" r:id="rId4"/>
    <sheet name="S5 Oxygen" sheetId="8" r:id="rId5"/>
    <sheet name="S6 Petrography" sheetId="5" r:id="rId6"/>
    <sheet name="S7 Diffusivity" sheetId="10" r:id="rId7"/>
  </sheets>
  <definedNames>
    <definedName name="sComm0_64">'S4 U-Pb'!$P$3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0" l="1"/>
  <c r="A7" i="10"/>
  <c r="D7" i="10"/>
  <c r="E7" i="10"/>
  <c r="T65" i="8"/>
  <c r="Q65" i="8"/>
  <c r="Q56" i="8"/>
  <c r="T44" i="8"/>
  <c r="Q44" i="8"/>
  <c r="T137" i="8"/>
  <c r="Q132" i="8"/>
  <c r="T127" i="8"/>
  <c r="Q127" i="8"/>
  <c r="Q121" i="8"/>
  <c r="Q107" i="8"/>
  <c r="T111" i="8"/>
  <c r="T96" i="8"/>
  <c r="Q96" i="8"/>
  <c r="Q89" i="8"/>
  <c r="T76" i="8"/>
  <c r="Q76" i="8"/>
  <c r="Q72" i="8"/>
  <c r="Q37" i="8"/>
  <c r="Q137" i="8"/>
  <c r="T25" i="8"/>
  <c r="Q25" i="8"/>
  <c r="Q19" i="8"/>
  <c r="L159" i="2"/>
  <c r="L153" i="2"/>
  <c r="K149" i="2"/>
  <c r="K150" i="2"/>
  <c r="K151" i="2"/>
  <c r="K152" i="2"/>
  <c r="K155" i="2"/>
  <c r="K156" i="2"/>
  <c r="K157" i="2"/>
  <c r="K158" i="2"/>
  <c r="K160" i="2"/>
  <c r="K159" i="2"/>
  <c r="K153" i="2"/>
  <c r="H153" i="2"/>
  <c r="K134" i="2"/>
  <c r="K135" i="2"/>
  <c r="K136" i="2"/>
  <c r="K137" i="2"/>
  <c r="K138" i="2"/>
  <c r="K141" i="2"/>
  <c r="K142" i="2"/>
  <c r="K143" i="2"/>
  <c r="K144" i="2"/>
  <c r="K145" i="2"/>
  <c r="K147" i="2"/>
  <c r="L146" i="2"/>
  <c r="K146" i="2"/>
  <c r="L139" i="2"/>
  <c r="K139" i="2"/>
  <c r="K119" i="2"/>
  <c r="K120" i="2"/>
  <c r="K121" i="2"/>
  <c r="K122" i="2"/>
  <c r="K123" i="2"/>
  <c r="K126" i="2"/>
  <c r="K127" i="2"/>
  <c r="K128" i="2"/>
  <c r="K129" i="2"/>
  <c r="K130" i="2"/>
  <c r="K132" i="2"/>
  <c r="L131" i="2"/>
  <c r="K131" i="2"/>
  <c r="L124" i="2"/>
  <c r="K124" i="2"/>
  <c r="K98" i="2"/>
  <c r="K99" i="2"/>
  <c r="K100" i="2"/>
  <c r="K101" i="2"/>
  <c r="K102" i="2"/>
  <c r="K103" i="2"/>
  <c r="K104" i="2"/>
  <c r="K105" i="2"/>
  <c r="K108" i="2"/>
  <c r="K109" i="2"/>
  <c r="K110" i="2"/>
  <c r="K111" i="2"/>
  <c r="K112" i="2"/>
  <c r="K113" i="2"/>
  <c r="K114" i="2"/>
  <c r="K115" i="2"/>
  <c r="K117" i="2"/>
  <c r="L116" i="2"/>
  <c r="K116" i="2"/>
  <c r="L106" i="2"/>
  <c r="K106" i="2"/>
  <c r="K78" i="2"/>
  <c r="K79" i="2"/>
  <c r="K80" i="2"/>
  <c r="K81" i="2"/>
  <c r="K82" i="2"/>
  <c r="K83" i="2"/>
  <c r="K84" i="2"/>
  <c r="K85" i="2"/>
  <c r="K88" i="2"/>
  <c r="K89" i="2"/>
  <c r="K90" i="2"/>
  <c r="K91" i="2"/>
  <c r="K92" i="2"/>
  <c r="K93" i="2"/>
  <c r="K94" i="2"/>
  <c r="K96" i="2"/>
  <c r="L95" i="2"/>
  <c r="K95" i="2"/>
  <c r="L86" i="2"/>
  <c r="K86" i="2"/>
  <c r="K57" i="2"/>
  <c r="K58" i="2"/>
  <c r="K59" i="2"/>
  <c r="K60" i="2"/>
  <c r="K61" i="2"/>
  <c r="K62" i="2"/>
  <c r="K63" i="2"/>
  <c r="K64" i="2"/>
  <c r="K67" i="2"/>
  <c r="K68" i="2"/>
  <c r="K69" i="2"/>
  <c r="K70" i="2"/>
  <c r="K71" i="2"/>
  <c r="K72" i="2"/>
  <c r="K73" i="2"/>
  <c r="K74" i="2"/>
  <c r="K76" i="2"/>
  <c r="L75" i="2"/>
  <c r="K75" i="2"/>
  <c r="L65" i="2"/>
  <c r="K65" i="2"/>
  <c r="K31" i="2"/>
  <c r="K32" i="2"/>
  <c r="K33" i="2"/>
  <c r="K34" i="2"/>
  <c r="K35" i="2"/>
  <c r="K36" i="2"/>
  <c r="K37" i="2"/>
  <c r="K38" i="2"/>
  <c r="K39" i="2"/>
  <c r="K40" i="2"/>
  <c r="K43" i="2"/>
  <c r="K44" i="2"/>
  <c r="K45" i="2"/>
  <c r="K46" i="2"/>
  <c r="K47" i="2"/>
  <c r="K48" i="2"/>
  <c r="K49" i="2"/>
  <c r="K50" i="2"/>
  <c r="K51" i="2"/>
  <c r="K52" i="2"/>
  <c r="K53" i="2"/>
  <c r="K55" i="2"/>
  <c r="L54" i="2"/>
  <c r="K54" i="2"/>
  <c r="L41" i="2"/>
  <c r="K41" i="2"/>
  <c r="K5" i="2"/>
  <c r="K6" i="2"/>
  <c r="K7" i="2"/>
  <c r="K8" i="2"/>
  <c r="K9" i="2"/>
  <c r="K10" i="2"/>
  <c r="K11" i="2"/>
  <c r="K12" i="2"/>
  <c r="K13" i="2"/>
  <c r="K14" i="2"/>
  <c r="K17" i="2"/>
  <c r="K18" i="2"/>
  <c r="K19" i="2"/>
  <c r="K21" i="2"/>
  <c r="K22" i="2"/>
  <c r="K23" i="2"/>
  <c r="K24" i="2"/>
  <c r="K25" i="2"/>
  <c r="K26" i="2"/>
  <c r="K27" i="2"/>
  <c r="K29" i="2"/>
  <c r="L28" i="2"/>
  <c r="K28" i="2"/>
  <c r="K20" i="2"/>
  <c r="L15" i="2"/>
  <c r="K15" i="2"/>
</calcChain>
</file>

<file path=xl/sharedStrings.xml><?xml version="1.0" encoding="utf-8"?>
<sst xmlns="http://schemas.openxmlformats.org/spreadsheetml/2006/main" count="1364" uniqueCount="555">
  <si>
    <t>Sample</t>
  </si>
  <si>
    <t>Jbqm</t>
  </si>
  <si>
    <t>Jpqm</t>
  </si>
  <si>
    <t>Jgd</t>
  </si>
  <si>
    <t>Mineralogy and Alteration</t>
  </si>
  <si>
    <t>Granite</t>
  </si>
  <si>
    <t>Quartz monzodiorite</t>
  </si>
  <si>
    <t>IUGS Rock Type</t>
  </si>
  <si>
    <t>Porphyritic with equigranular, medium-grained groundmass of quartz, plagioclase, hornblende, biotite, magnetite, sphene, and 7-8% eu-to-subhedral potassium feldspar phenocrysts ≤1 cm diameter; minor sericitic alteration. Largest magmatic source of the porphyry dikes.</t>
  </si>
  <si>
    <t xml:space="preserve">Fine-to-medium grained and seriate, with plagioclase&gt;&gt;potassium feldspar, abundant magnetite and sphene and little quartz. Jgd is a minor porphyry host.  </t>
  </si>
  <si>
    <t>Late porphyry dike with little to no mineralization or quartz veins. Abundant 1-4 mm subhedral plagioclase phenocrysts, less abundant potassium feldspar phenocrysts ≤1 cm diameter, common rounded quartz eyes, and 5-10% mafic phehocrysts with hornblende &gt;&gt;biotite and a fine-grained (k-spar&gt;plagioclase)&gt;quartz groundmess. Sphene and magnetite are common accessories.  Weak seritization, chloritized mafics, and clay-altered feldspars are common.</t>
  </si>
  <si>
    <t>Porphyry dike with moderate to intense mineralization, potassic alteration and quartz veins. Abundant 1-4 mm subhedral plagioclase phenocrysts, less abundant potassium feldspar phenocrysts ≤1 cm diameter, occasional rounded quartz eyes, and 5-10% mafic phehocrysts with hornblende~biotite and a fine-grained (k-spar&gt;plagioclase)&gt;quartz groundmess. Accessory sphene is common and magnetite is abundant.</t>
  </si>
  <si>
    <t>Porphyry dike with slight to moderate mineralization, potassic alteration and quartz veins. More phenocrysts than other porphyries. Abundant 1-4 mm subhedral plagioclase phenocrysts, less abundant potassium feldspar phenocrysts ≤1 cm diameter, occasional rounded quartz eyes, and 5-10% mafic phehocrysts with hornblende~biotite and a fine-grained (k-spar&gt;plagioclase)&gt;quartz groundmess. Sphene and magnetite are common accessories. Minor seritization.</t>
  </si>
  <si>
    <t>Porphyry dike with the most intense Cu sulfide mineralization, potassic alteration, secondary magnetite, and abundant quartz veins. Abundant 1-4 mm subhedral plagioclase phenocrysts, less abundant potassium feldspar phenocrysts ≤1 cm diameter, occasional rounded quartz eyes, and 5-10% mafic phehocrysts with hornblende~biotite and a fine to medium-grained (k-spar&gt;plagioclase)&gt;quartz groundmess. Accessory sphene is common.</t>
  </si>
  <si>
    <t>Mineralogy</t>
  </si>
  <si>
    <t>Mode</t>
  </si>
  <si>
    <t>Textures</t>
  </si>
  <si>
    <t>Description</t>
  </si>
  <si>
    <t>Plagioclase</t>
  </si>
  <si>
    <t>Orthoclase</t>
  </si>
  <si>
    <t>Quartz</t>
  </si>
  <si>
    <t>Hornblende</t>
  </si>
  <si>
    <t>Biotite</t>
  </si>
  <si>
    <t>Opaques (mt, il, Cu-S minerals)</t>
  </si>
  <si>
    <t>&lt;10%</t>
  </si>
  <si>
    <t>Alteration minerals</t>
  </si>
  <si>
    <t>trace</t>
  </si>
  <si>
    <t>&lt;5%</t>
  </si>
  <si>
    <t>30% as microlites up to 40 µm long; anhedral and ratty edged; &gt;1x1 mm max, avg 500 µm; highly included</t>
  </si>
  <si>
    <t>anhedral; microlites to ~200x200 µm; surrounded by hbl shreds in veins between qtz</t>
  </si>
  <si>
    <t>60% as patches of anhedral grains ~100-200 x ≤ 500 µm, roughly equant and intergrown; many grains mottled; v.fg. grains in microveins and included in larger xtal portion</t>
  </si>
  <si>
    <t>q1cata@14.ais</t>
  </si>
  <si>
    <t>q1cata@13.ais</t>
  </si>
  <si>
    <t>q1cata@3.ais</t>
  </si>
  <si>
    <t>q1cata@9.ais</t>
  </si>
  <si>
    <t>q1cata@11.ais</t>
  </si>
  <si>
    <t>q1@3.ais</t>
  </si>
  <si>
    <t>q1@5.ais</t>
  </si>
  <si>
    <t>q1@6.ais</t>
  </si>
  <si>
    <t>q1@7.ais</t>
  </si>
  <si>
    <t>q1@8.ais</t>
  </si>
  <si>
    <t>q1@14.ais</t>
  </si>
  <si>
    <t>q1@15.ais</t>
  </si>
  <si>
    <t>q1@16.ais</t>
  </si>
  <si>
    <t>q1@17.ais</t>
  </si>
  <si>
    <t>q1@19.ais</t>
  </si>
  <si>
    <t>q1@20.ais</t>
  </si>
  <si>
    <t>q1@24.ais</t>
  </si>
  <si>
    <t>q1@30.ais</t>
  </si>
  <si>
    <t>q1@28.ais</t>
  </si>
  <si>
    <t>q1@29.ais</t>
  </si>
  <si>
    <t>q2@2.ais</t>
  </si>
  <si>
    <t>q2@5.ais</t>
  </si>
  <si>
    <t>q2@6.ais</t>
  </si>
  <si>
    <t>q2@7.ais</t>
  </si>
  <si>
    <t>q2@8.ais</t>
  </si>
  <si>
    <t>q2@10.ais</t>
  </si>
  <si>
    <t>q2@12.ais</t>
  </si>
  <si>
    <t>q2@14.ais</t>
  </si>
  <si>
    <t>q2@15.ais</t>
  </si>
  <si>
    <t>q2@18.ais</t>
  </si>
  <si>
    <t>q2@19.ais</t>
  </si>
  <si>
    <t>q2@20.ais</t>
  </si>
  <si>
    <t>q2cata@2.ais</t>
  </si>
  <si>
    <t>q2cata@4.ais</t>
  </si>
  <si>
    <t>q2cata@5.ais</t>
  </si>
  <si>
    <t>q2cata@9.ais</t>
  </si>
  <si>
    <t>q2cata@10.ais</t>
  </si>
  <si>
    <t>q2cata@14.ais</t>
  </si>
  <si>
    <t>q2cata@16.ais</t>
  </si>
  <si>
    <t>q2cata@17.ais</t>
  </si>
  <si>
    <t>q3cata@1.ais</t>
  </si>
  <si>
    <t>q3cata@2.ais</t>
  </si>
  <si>
    <t>q3cata@6.ais</t>
  </si>
  <si>
    <t>q3@1.ais</t>
  </si>
  <si>
    <t>q3@6.ais</t>
  </si>
  <si>
    <t>q3@12.ais</t>
  </si>
  <si>
    <t>q3@16.ais</t>
  </si>
  <si>
    <t>q3@14.ais</t>
  </si>
  <si>
    <t>q3@19.ais</t>
  </si>
  <si>
    <t>bqm@1.ais</t>
  </si>
  <si>
    <t>bqm@2.ais</t>
  </si>
  <si>
    <t>bqm@3.ais</t>
  </si>
  <si>
    <t>bqm@5.ais</t>
  </si>
  <si>
    <t>bqm@6.ais</t>
  </si>
  <si>
    <t>bqm@7.ais</t>
  </si>
  <si>
    <t>bqm@9.ais</t>
  </si>
  <si>
    <t>bqm@11.ais</t>
  </si>
  <si>
    <t>bqm@12.ais</t>
  </si>
  <si>
    <t>bqm@10.ais</t>
  </si>
  <si>
    <t>bqm@13.ais</t>
  </si>
  <si>
    <t>bqmcata@14.ais</t>
  </si>
  <si>
    <t>bqmcata@12.ais</t>
  </si>
  <si>
    <t>bqmcata@13.ais</t>
  </si>
  <si>
    <t>bqmcata@11.ais</t>
  </si>
  <si>
    <t>bqmcata@2.ais</t>
  </si>
  <si>
    <t>bqmcata@1.ais</t>
  </si>
  <si>
    <t>pqm@5.ais</t>
  </si>
  <si>
    <t>pqm@6.ais</t>
  </si>
  <si>
    <t>pqm@7.ais</t>
  </si>
  <si>
    <t>pqm@8.ais</t>
  </si>
  <si>
    <t>pqm@10.ais</t>
  </si>
  <si>
    <t>pqm@11.ais</t>
  </si>
  <si>
    <t>pqm@12.ais</t>
  </si>
  <si>
    <t>pqm@13.ais</t>
  </si>
  <si>
    <t>pqm@14.ais</t>
  </si>
  <si>
    <t>pqm@20.ais</t>
  </si>
  <si>
    <t>pqmcata@4.ais</t>
  </si>
  <si>
    <t>pqmcata@2.ais</t>
  </si>
  <si>
    <t>pqmcata@1.ais</t>
  </si>
  <si>
    <t>gd@1.ais</t>
  </si>
  <si>
    <t>gd@5.ais</t>
  </si>
  <si>
    <t>gd@8.ais</t>
  </si>
  <si>
    <t>gd@13.ais</t>
  </si>
  <si>
    <t>gd@14.ais</t>
  </si>
  <si>
    <t>gd@15.ais</t>
  </si>
  <si>
    <t>gd@17.ais</t>
  </si>
  <si>
    <t>gd@19.ais</t>
  </si>
  <si>
    <t>gd@22.ais</t>
  </si>
  <si>
    <t>gdcata@2.ais</t>
  </si>
  <si>
    <t>gdcata@4.ais</t>
  </si>
  <si>
    <t>gdcata@6.ais</t>
  </si>
  <si>
    <t>gdcata@7.ais</t>
  </si>
  <si>
    <t>gdcata@8.ais</t>
  </si>
  <si>
    <t>Mt. Dromedary</t>
  </si>
  <si>
    <t>MtD@27.ais</t>
  </si>
  <si>
    <t>MtD@28.ais</t>
  </si>
  <si>
    <t>MtD@29.ais</t>
  </si>
  <si>
    <t>MtD@31.ais</t>
  </si>
  <si>
    <t>MtDcata@24.ais</t>
  </si>
  <si>
    <t>MtDcata@25.ais</t>
  </si>
  <si>
    <t>MtDcata@26.ais</t>
  </si>
  <si>
    <t>MtDcata@27.ais</t>
  </si>
  <si>
    <t>Internal Error (1σ)</t>
  </si>
  <si>
    <t>Jbqm (untreated)</t>
  </si>
  <si>
    <t>Jbqm (treated)</t>
  </si>
  <si>
    <t>All Jbqm</t>
  </si>
  <si>
    <t>Mt. Dromedary (untreated)</t>
  </si>
  <si>
    <t>Mt. Dromedary (treated)</t>
  </si>
  <si>
    <t>All Mt. Dromedary</t>
  </si>
  <si>
    <t>Re-calc "real" corrected FWHM:</t>
  </si>
  <si>
    <t>Original FWHM measured in Origin</t>
  </si>
  <si>
    <t>Analysis</t>
  </si>
  <si>
    <t>I (counts)</t>
  </si>
  <si>
    <t>SE FWHM</t>
  </si>
  <si>
    <t>Extra Peaks?</t>
  </si>
  <si>
    <t>qmp1_1.1</t>
  </si>
  <si>
    <t>No</t>
  </si>
  <si>
    <t>qmp1_3.1</t>
  </si>
  <si>
    <t>qmp1_4.1</t>
  </si>
  <si>
    <t>qmp1_5.1</t>
  </si>
  <si>
    <t>qmp1_6.1</t>
  </si>
  <si>
    <t>qmp1_10.1</t>
  </si>
  <si>
    <t>qmp1_13.1</t>
  </si>
  <si>
    <t>qmp1_14.1</t>
  </si>
  <si>
    <t>qmp1_15.1</t>
  </si>
  <si>
    <t>qmp1_19.1</t>
  </si>
  <si>
    <t>qmp1cata_1.1</t>
  </si>
  <si>
    <t>qmp1cata_3.1</t>
  </si>
  <si>
    <t>qmp1cata_5.1</t>
  </si>
  <si>
    <t>qmp1cata_6.1</t>
  </si>
  <si>
    <t>qmp1cata_7.1</t>
  </si>
  <si>
    <t>qmp1cata_8.1</t>
  </si>
  <si>
    <t>qmp1cata_9.1</t>
  </si>
  <si>
    <t>Yes</t>
  </si>
  <si>
    <t>qmp1cata_10.1</t>
  </si>
  <si>
    <t>qmp1cata_12.1</t>
  </si>
  <si>
    <t>qmp1cata_13.1</t>
  </si>
  <si>
    <t>qmp1cata_14.1</t>
  </si>
  <si>
    <t>qmp1.5_1.1</t>
  </si>
  <si>
    <t>qmp1.5_2.1</t>
  </si>
  <si>
    <t>qmp1.5_4.2</t>
  </si>
  <si>
    <t>qmp1.5_6.1</t>
  </si>
  <si>
    <t>qmp1.5_8.1</t>
  </si>
  <si>
    <t>qmp1.5_9.1</t>
  </si>
  <si>
    <t>qmp1.5_10.1</t>
  </si>
  <si>
    <t>qmp1.5_24.1</t>
  </si>
  <si>
    <t>qmp1.5_25.1</t>
  </si>
  <si>
    <t>qmp1.5_26.1</t>
  </si>
  <si>
    <t>qmp1.5cata_2.1</t>
  </si>
  <si>
    <t>qmp1.5cata_3.1</t>
  </si>
  <si>
    <t>qmp1.5cata_3.2</t>
  </si>
  <si>
    <t>qmp1.5cata-4.1</t>
  </si>
  <si>
    <t>qmp1.5cata-5.1</t>
  </si>
  <si>
    <t>qmp1.5cata-6.1</t>
  </si>
  <si>
    <t>qmp1.5cata-7.1</t>
  </si>
  <si>
    <t>qmp1.5cata-8.1</t>
  </si>
  <si>
    <t>qmp1.5cata_10.1</t>
  </si>
  <si>
    <t>qmp1.5cata_12.1</t>
  </si>
  <si>
    <t>qmp1.5cata_15.1</t>
  </si>
  <si>
    <t>qmp2_1.1</t>
  </si>
  <si>
    <t>qmp2_2.1</t>
  </si>
  <si>
    <t>qmp2_3.1</t>
  </si>
  <si>
    <t>qmp2_4.1</t>
  </si>
  <si>
    <t>qmp2_5.1</t>
  </si>
  <si>
    <t>qmp2_6.1</t>
  </si>
  <si>
    <t>qmp2_7.1</t>
  </si>
  <si>
    <t>qmp2_9.1</t>
  </si>
  <si>
    <t>qmp2cata_1.1</t>
  </si>
  <si>
    <t>qmp2cata_2.1</t>
  </si>
  <si>
    <t>qmp2cata_3.1</t>
  </si>
  <si>
    <t>qmp2cata_4.1</t>
  </si>
  <si>
    <t>qmp2cata_5.1</t>
  </si>
  <si>
    <t>qmp2cata_6.1</t>
  </si>
  <si>
    <t>qmp2cata_8.1</t>
  </si>
  <si>
    <t>qmp2cata_10.1</t>
  </si>
  <si>
    <t>qmp3_5.1</t>
  </si>
  <si>
    <t>qmp3_6.1</t>
  </si>
  <si>
    <t>qmp3_7.1</t>
  </si>
  <si>
    <t>qmp3_8.1</t>
  </si>
  <si>
    <t>qmp3_17.1</t>
  </si>
  <si>
    <t>qmp3_18.1</t>
  </si>
  <si>
    <t>qmp3_19.1</t>
  </si>
  <si>
    <t>qmp3_20.1</t>
  </si>
  <si>
    <t>qmp3cata_1.1</t>
  </si>
  <si>
    <t>qmp3cata_2.1</t>
  </si>
  <si>
    <t xml:space="preserve">No </t>
  </si>
  <si>
    <t>qmp3cata_3.1</t>
  </si>
  <si>
    <t>qmp3cata_4.1</t>
  </si>
  <si>
    <t>qmp3cata_6.1</t>
  </si>
  <si>
    <t>qmp3cata_7.1</t>
  </si>
  <si>
    <t>qmp3cata_10.1</t>
  </si>
  <si>
    <t xml:space="preserve">Jbqm </t>
  </si>
  <si>
    <t>bqm_1.1</t>
  </si>
  <si>
    <t>bqm_2.1</t>
  </si>
  <si>
    <t>bqm_3.1</t>
  </si>
  <si>
    <t>bqm_4.1</t>
  </si>
  <si>
    <t>bqm_6.1</t>
  </si>
  <si>
    <t>bqm_7.1</t>
  </si>
  <si>
    <t>bqm_8.1</t>
  </si>
  <si>
    <t>bqm_9.1</t>
  </si>
  <si>
    <t>Jbqm (TA/CA)</t>
  </si>
  <si>
    <t>bqmcata_1.1</t>
  </si>
  <si>
    <t>bqmcata_9.1</t>
  </si>
  <si>
    <t>bqmcata_10.1</t>
  </si>
  <si>
    <t>bqmcata_11.1</t>
  </si>
  <si>
    <t>bqmcata_12.1</t>
  </si>
  <si>
    <t>bqmcata_13.1</t>
  </si>
  <si>
    <t>bqmcata_14.1</t>
  </si>
  <si>
    <t>bqmcata_15.1</t>
  </si>
  <si>
    <t>pqm_2.1</t>
  </si>
  <si>
    <t>pqm_5.1</t>
  </si>
  <si>
    <t>pqm_6.1</t>
  </si>
  <si>
    <t>pqm_9.1</t>
  </si>
  <si>
    <t>pqm_10.1</t>
  </si>
  <si>
    <t>pqmcata_1.1</t>
  </si>
  <si>
    <t>pqmcata_2.1</t>
  </si>
  <si>
    <t>pqmcata_3.1</t>
  </si>
  <si>
    <t>pqmcata_6.1</t>
  </si>
  <si>
    <t>pqmcata_8.1</t>
  </si>
  <si>
    <t>gd_1.1</t>
  </si>
  <si>
    <t>gd_2.1</t>
  </si>
  <si>
    <t>gd_3.1</t>
  </si>
  <si>
    <t>gd_4.1</t>
  </si>
  <si>
    <t>gd_5.1</t>
  </si>
  <si>
    <t>gdcata_2.1</t>
  </si>
  <si>
    <t>gdcata_3.1</t>
  </si>
  <si>
    <t>gdcata_4.1</t>
  </si>
  <si>
    <t>gdcata_7.1</t>
  </si>
  <si>
    <t>gdcata_11.1</t>
  </si>
  <si>
    <t>MtD_27.2</t>
  </si>
  <si>
    <t>MtD_28.1</t>
  </si>
  <si>
    <t>MtD_29.1</t>
  </si>
  <si>
    <t>MtD_31.2</t>
  </si>
  <si>
    <t>Mt. Drom. (TA/CA)</t>
  </si>
  <si>
    <t>MtDC_24.1</t>
  </si>
  <si>
    <t>MtDC_25.1</t>
  </si>
  <si>
    <t>MtDC_26.2</t>
  </si>
  <si>
    <t>MtDC_27.1</t>
  </si>
  <si>
    <r>
      <t>E</t>
    </r>
    <r>
      <rPr>
        <b/>
        <vertAlign val="subscript"/>
        <sz val="8"/>
        <color rgb="FF000000"/>
        <rFont val="Cambria"/>
        <family val="1"/>
      </rPr>
      <t xml:space="preserve">g </t>
    </r>
    <r>
      <rPr>
        <b/>
        <sz val="8"/>
        <color rgb="FF000000"/>
        <rFont val="Cambria"/>
        <family val="1"/>
      </rPr>
      <t>(tetrahedron rotation, I)</t>
    </r>
  </si>
  <si>
    <r>
      <t>A</t>
    </r>
    <r>
      <rPr>
        <b/>
        <vertAlign val="subscript"/>
        <sz val="8"/>
        <color rgb="FF000000"/>
        <rFont val="Cambria"/>
        <family val="1"/>
      </rPr>
      <t xml:space="preserve">1g </t>
    </r>
    <r>
      <rPr>
        <b/>
        <sz val="8"/>
        <color rgb="FF000000"/>
        <rFont val="Cambria"/>
        <family val="1"/>
      </rPr>
      <t xml:space="preserve">(symmetric bending, </t>
    </r>
    <r>
      <rPr>
        <b/>
        <sz val="8"/>
        <color rgb="FF000000"/>
        <rFont val="Cambria"/>
        <family val="1"/>
      </rPr>
      <t>υ</t>
    </r>
    <r>
      <rPr>
        <b/>
        <vertAlign val="subscript"/>
        <sz val="8"/>
        <color rgb="FF000000"/>
        <rFont val="Cambria"/>
        <family val="1"/>
      </rPr>
      <t>2</t>
    </r>
    <r>
      <rPr>
        <b/>
        <sz val="8"/>
        <color rgb="FF000000"/>
        <rFont val="Cambria"/>
        <family val="1"/>
      </rPr>
      <t>)</t>
    </r>
  </si>
  <si>
    <r>
      <t>B</t>
    </r>
    <r>
      <rPr>
        <b/>
        <vertAlign val="subscript"/>
        <sz val="8"/>
        <color rgb="FF000000"/>
        <rFont val="Cambria"/>
        <family val="1"/>
      </rPr>
      <t xml:space="preserve">1g </t>
    </r>
    <r>
      <rPr>
        <b/>
        <sz val="8"/>
        <color rgb="FF000000"/>
        <rFont val="Cambria"/>
        <family val="1"/>
      </rPr>
      <t>(antisymmetric stretching, υ</t>
    </r>
    <r>
      <rPr>
        <b/>
        <vertAlign val="subscript"/>
        <sz val="8"/>
        <color rgb="FF000000"/>
        <rFont val="Cambria"/>
        <family val="1"/>
      </rPr>
      <t>3</t>
    </r>
    <r>
      <rPr>
        <b/>
        <sz val="8"/>
        <color rgb="FF000000"/>
        <rFont val="Cambria"/>
        <family val="1"/>
      </rPr>
      <t>)</t>
    </r>
  </si>
  <si>
    <r>
      <t>υ (cm</t>
    </r>
    <r>
      <rPr>
        <b/>
        <vertAlign val="superscript"/>
        <sz val="8"/>
        <color rgb="FF000000"/>
        <rFont val="Cambria"/>
        <family val="1"/>
      </rPr>
      <t>-1</t>
    </r>
    <r>
      <rPr>
        <b/>
        <sz val="8"/>
        <color rgb="FF000000"/>
        <rFont val="Cambria"/>
        <family val="1"/>
      </rPr>
      <t>)</t>
    </r>
  </si>
  <si>
    <r>
      <t>FWHM (cm</t>
    </r>
    <r>
      <rPr>
        <b/>
        <vertAlign val="superscript"/>
        <sz val="8"/>
        <color rgb="FF000000"/>
        <rFont val="Cambria"/>
        <family val="1"/>
      </rPr>
      <t>-1</t>
    </r>
    <r>
      <rPr>
        <b/>
        <sz val="8"/>
        <color rgb="FF000000"/>
        <rFont val="Cambria"/>
        <family val="1"/>
      </rPr>
      <t>)</t>
    </r>
  </si>
  <si>
    <t>Mt. Drom. (treated)</t>
  </si>
  <si>
    <t>Mt. Drom. (untreated)</t>
  </si>
  <si>
    <t>All gd</t>
  </si>
  <si>
    <t>Spot Name</t>
  </si>
  <si>
    <t>Mount</t>
  </si>
  <si>
    <t>Total Error</t>
  </si>
  <si>
    <t>Dec. 2014</t>
  </si>
  <si>
    <t>TJB.12</t>
  </si>
  <si>
    <t>Date</t>
  </si>
  <si>
    <t>1σ err</t>
  </si>
  <si>
    <t>Th (ppm)</t>
  </si>
  <si>
    <t>U (ppm)</t>
  </si>
  <si>
    <r>
      <rPr>
        <b/>
        <vertAlign val="superscript"/>
        <sz val="8"/>
        <rFont val="Cambria"/>
        <family val="1"/>
      </rPr>
      <t>204</t>
    </r>
    <r>
      <rPr>
        <b/>
        <sz val="8"/>
        <rFont val="Cambria"/>
        <family val="1"/>
      </rPr>
      <t xml:space="preserve">Pb / </t>
    </r>
    <r>
      <rPr>
        <b/>
        <vertAlign val="superscript"/>
        <sz val="8"/>
        <rFont val="Cambria"/>
        <family val="1"/>
      </rPr>
      <t>206</t>
    </r>
    <r>
      <rPr>
        <b/>
        <sz val="8"/>
        <rFont val="Cambria"/>
        <family val="1"/>
      </rPr>
      <t>Pb</t>
    </r>
  </si>
  <si>
    <t>%
err</t>
  </si>
  <si>
    <r>
      <rPr>
        <b/>
        <vertAlign val="superscript"/>
        <sz val="8"/>
        <rFont val="Cambria"/>
        <family val="1"/>
      </rPr>
      <t>207</t>
    </r>
    <r>
      <rPr>
        <b/>
        <sz val="8"/>
        <rFont val="Cambria"/>
        <family val="1"/>
      </rPr>
      <t xml:space="preserve">Pb / </t>
    </r>
    <r>
      <rPr>
        <b/>
        <vertAlign val="superscript"/>
        <sz val="8"/>
        <rFont val="Cambria"/>
        <family val="1"/>
      </rPr>
      <t>206</t>
    </r>
    <r>
      <rPr>
        <b/>
        <sz val="8"/>
        <rFont val="Cambria"/>
        <family val="1"/>
      </rPr>
      <t>Pb</t>
    </r>
  </si>
  <si>
    <r>
      <rPr>
        <b/>
        <vertAlign val="superscript"/>
        <sz val="8"/>
        <rFont val="Cambria"/>
        <family val="1"/>
      </rPr>
      <t>208</t>
    </r>
    <r>
      <rPr>
        <b/>
        <sz val="8"/>
        <rFont val="Cambria"/>
        <family val="1"/>
      </rPr>
      <t xml:space="preserve">Pb / </t>
    </r>
    <r>
      <rPr>
        <b/>
        <vertAlign val="superscript"/>
        <sz val="8"/>
        <rFont val="Cambria"/>
        <family val="1"/>
      </rPr>
      <t>206</t>
    </r>
    <r>
      <rPr>
        <b/>
        <sz val="8"/>
        <rFont val="Cambria"/>
        <family val="1"/>
      </rPr>
      <t>Pb</t>
    </r>
  </si>
  <si>
    <r>
      <rPr>
        <b/>
        <vertAlign val="superscript"/>
        <sz val="8"/>
        <rFont val="Cambria"/>
        <family val="1"/>
      </rPr>
      <t>207</t>
    </r>
    <r>
      <rPr>
        <b/>
        <sz val="8"/>
        <rFont val="Cambria"/>
        <family val="1"/>
      </rPr>
      <t xml:space="preserve">Pb-corr
</t>
    </r>
    <r>
      <rPr>
        <b/>
        <vertAlign val="superscript"/>
        <sz val="8"/>
        <rFont val="Cambria"/>
        <family val="1"/>
      </rPr>
      <t>204</t>
    </r>
    <r>
      <rPr>
        <b/>
        <sz val="8"/>
        <rFont val="Cambria"/>
        <family val="1"/>
      </rPr>
      <t xml:space="preserve">Pb / </t>
    </r>
    <r>
      <rPr>
        <b/>
        <vertAlign val="superscript"/>
        <sz val="8"/>
        <rFont val="Cambria"/>
        <family val="1"/>
      </rPr>
      <t>206</t>
    </r>
    <r>
      <rPr>
        <b/>
        <sz val="8"/>
        <rFont val="Cambria"/>
        <family val="1"/>
      </rPr>
      <t>Pb</t>
    </r>
  </si>
  <si>
    <r>
      <rPr>
        <b/>
        <vertAlign val="superscript"/>
        <sz val="8"/>
        <rFont val="Cambria"/>
        <family val="1"/>
      </rPr>
      <t>207</t>
    </r>
    <r>
      <rPr>
        <b/>
        <sz val="8"/>
        <rFont val="Cambria"/>
        <family val="1"/>
      </rPr>
      <t xml:space="preserve">Pb-corr
% com
</t>
    </r>
    <r>
      <rPr>
        <b/>
        <vertAlign val="superscript"/>
        <sz val="8"/>
        <rFont val="Cambria"/>
        <family val="1"/>
      </rPr>
      <t>206</t>
    </r>
    <r>
      <rPr>
        <b/>
        <sz val="8"/>
        <rFont val="Cambria"/>
        <family val="1"/>
      </rPr>
      <t>Pb</t>
    </r>
  </si>
  <si>
    <r>
      <rPr>
        <b/>
        <vertAlign val="superscript"/>
        <sz val="8"/>
        <rFont val="Cambria"/>
        <family val="1"/>
      </rPr>
      <t>232</t>
    </r>
    <r>
      <rPr>
        <b/>
        <sz val="8"/>
        <rFont val="Cambria"/>
        <family val="1"/>
      </rPr>
      <t xml:space="preserve">Th / </t>
    </r>
    <r>
      <rPr>
        <b/>
        <vertAlign val="superscript"/>
        <sz val="8"/>
        <rFont val="Cambria"/>
        <family val="1"/>
      </rPr>
      <t>238</t>
    </r>
    <r>
      <rPr>
        <b/>
        <sz val="8"/>
        <rFont val="Cambria"/>
        <family val="1"/>
      </rPr>
      <t>U</t>
    </r>
  </si>
  <si>
    <r>
      <t xml:space="preserve">Total
</t>
    </r>
    <r>
      <rPr>
        <b/>
        <vertAlign val="superscript"/>
        <sz val="8"/>
        <rFont val="Cambria"/>
        <family val="1"/>
      </rPr>
      <t>238</t>
    </r>
    <r>
      <rPr>
        <b/>
        <sz val="8"/>
        <rFont val="Cambria"/>
        <family val="1"/>
      </rPr>
      <t>U /</t>
    </r>
    <r>
      <rPr>
        <b/>
        <vertAlign val="superscript"/>
        <sz val="8"/>
        <rFont val="Cambria"/>
        <family val="1"/>
      </rPr>
      <t>206</t>
    </r>
    <r>
      <rPr>
        <b/>
        <sz val="8"/>
        <rFont val="Cambria"/>
        <family val="1"/>
      </rPr>
      <t>Pb</t>
    </r>
  </si>
  <si>
    <r>
      <t xml:space="preserve">Total
</t>
    </r>
    <r>
      <rPr>
        <b/>
        <vertAlign val="superscript"/>
        <sz val="8"/>
        <rFont val="Cambria"/>
        <family val="1"/>
      </rPr>
      <t>207</t>
    </r>
    <r>
      <rPr>
        <b/>
        <sz val="8"/>
        <rFont val="Cambria"/>
        <family val="1"/>
      </rPr>
      <t>Pb /</t>
    </r>
    <r>
      <rPr>
        <b/>
        <vertAlign val="superscript"/>
        <sz val="8"/>
        <rFont val="Cambria"/>
        <family val="1"/>
      </rPr>
      <t>206</t>
    </r>
    <r>
      <rPr>
        <b/>
        <sz val="8"/>
        <rFont val="Cambria"/>
        <family val="1"/>
      </rPr>
      <t>Pb</t>
    </r>
  </si>
  <si>
    <r>
      <rPr>
        <b/>
        <vertAlign val="superscript"/>
        <sz val="8"/>
        <rFont val="Cambria"/>
        <family val="1"/>
      </rPr>
      <t>204</t>
    </r>
    <r>
      <rPr>
        <b/>
        <sz val="8"/>
        <rFont val="Cambria"/>
        <family val="1"/>
      </rPr>
      <t xml:space="preserve">Pb-corr
</t>
    </r>
    <r>
      <rPr>
        <b/>
        <vertAlign val="superscript"/>
        <sz val="8"/>
        <rFont val="Cambria"/>
        <family val="1"/>
      </rPr>
      <t>207</t>
    </r>
    <r>
      <rPr>
        <b/>
        <sz val="8"/>
        <rFont val="Cambria"/>
        <family val="1"/>
      </rPr>
      <t>Pb*/</t>
    </r>
    <r>
      <rPr>
        <b/>
        <vertAlign val="superscript"/>
        <sz val="8"/>
        <rFont val="Cambria"/>
        <family val="1"/>
      </rPr>
      <t>235</t>
    </r>
    <r>
      <rPr>
        <b/>
        <sz val="8"/>
        <rFont val="Cambria"/>
        <family val="1"/>
      </rPr>
      <t>U</t>
    </r>
  </si>
  <si>
    <r>
      <rPr>
        <b/>
        <vertAlign val="superscript"/>
        <sz val="8"/>
        <rFont val="Cambria"/>
        <family val="1"/>
      </rPr>
      <t>204</t>
    </r>
    <r>
      <rPr>
        <b/>
        <sz val="8"/>
        <rFont val="Cambria"/>
        <family val="1"/>
      </rPr>
      <t xml:space="preserve">Pb-corr
</t>
    </r>
    <r>
      <rPr>
        <b/>
        <vertAlign val="superscript"/>
        <sz val="8"/>
        <rFont val="Cambria"/>
        <family val="1"/>
      </rPr>
      <t>206</t>
    </r>
    <r>
      <rPr>
        <b/>
        <sz val="8"/>
        <rFont val="Cambria"/>
        <family val="1"/>
      </rPr>
      <t>Pb*/</t>
    </r>
    <r>
      <rPr>
        <b/>
        <vertAlign val="superscript"/>
        <sz val="8"/>
        <rFont val="Cambria"/>
        <family val="1"/>
      </rPr>
      <t>238</t>
    </r>
    <r>
      <rPr>
        <b/>
        <sz val="8"/>
        <rFont val="Cambria"/>
        <family val="1"/>
      </rPr>
      <t>U</t>
    </r>
  </si>
  <si>
    <t>err
corr</t>
  </si>
  <si>
    <t>Mean age of coherent group (N=9)</t>
  </si>
  <si>
    <t>Probability</t>
  </si>
  <si>
    <t>Age error (95% conf., with error in Std)</t>
  </si>
  <si>
    <t>MSWD</t>
  </si>
  <si>
    <t>Mean age of coherent group (N=7)</t>
  </si>
  <si>
    <r>
      <t xml:space="preserve">Age error (95% conf., </t>
    </r>
    <r>
      <rPr>
        <b/>
        <u/>
        <sz val="8"/>
        <rFont val="Cambria"/>
        <family val="1"/>
      </rPr>
      <t>without</t>
    </r>
    <r>
      <rPr>
        <b/>
        <sz val="8"/>
        <rFont val="Cambria"/>
        <family val="1"/>
      </rPr>
      <t xml:space="preserve"> error in Std)</t>
    </r>
  </si>
  <si>
    <t>Mean age of coherent group (N=10)</t>
  </si>
  <si>
    <t>Mean age of coherent group (N=8)</t>
  </si>
  <si>
    <r>
      <rPr>
        <b/>
        <vertAlign val="superscript"/>
        <sz val="8"/>
        <rFont val="Cambria"/>
        <family val="1"/>
      </rPr>
      <t>207</t>
    </r>
    <r>
      <rPr>
        <b/>
        <sz val="8"/>
        <rFont val="Cambria"/>
        <family val="1"/>
      </rPr>
      <t xml:space="preserve">Pb-corr.
</t>
    </r>
    <r>
      <rPr>
        <b/>
        <vertAlign val="superscript"/>
        <sz val="8"/>
        <rFont val="Cambria"/>
        <family val="1"/>
      </rPr>
      <t>206</t>
    </r>
    <r>
      <rPr>
        <b/>
        <sz val="8"/>
        <rFont val="Cambria"/>
        <family val="1"/>
      </rPr>
      <t xml:space="preserve">Pb / </t>
    </r>
    <r>
      <rPr>
        <b/>
        <vertAlign val="superscript"/>
        <sz val="8"/>
        <rFont val="Cambria"/>
        <family val="1"/>
      </rPr>
      <t>238</t>
    </r>
    <r>
      <rPr>
        <b/>
        <sz val="8"/>
        <rFont val="Cambria"/>
        <family val="1"/>
      </rPr>
      <t>U
Age (Ma)</t>
    </r>
  </si>
  <si>
    <t>TJB.13</t>
  </si>
  <si>
    <t>Yerington: Jbqm (untreated)</t>
  </si>
  <si>
    <t>Yerington: Jbqm (treated)</t>
  </si>
  <si>
    <t>Mean age of coherent group (N=4)</t>
  </si>
  <si>
    <t>Mean age of coherent group (N=3)</t>
  </si>
  <si>
    <t>Mean age of coherent group (N=5)</t>
  </si>
  <si>
    <t>Mean age of coherent group (N=6)</t>
  </si>
  <si>
    <t>qmp3cata-7.1</t>
  </si>
  <si>
    <t>qmp3cata-6.1</t>
  </si>
  <si>
    <t>qmp3cata-4.1</t>
  </si>
  <si>
    <t>qmp3cata-10.1</t>
  </si>
  <si>
    <t>qmp3cata-2.1</t>
  </si>
  <si>
    <t>qmp3cata-1.1</t>
  </si>
  <si>
    <t>qmp3cata-3.1</t>
  </si>
  <si>
    <t>Mean age of coherent group (N=20*)</t>
  </si>
  <si>
    <r>
      <t>*</t>
    </r>
    <r>
      <rPr>
        <i/>
        <sz val="8"/>
        <rFont val="Cambria"/>
        <family val="1"/>
      </rPr>
      <t>Includes qmp1cata_7.1</t>
    </r>
  </si>
  <si>
    <t>Mean age of coherent group (N=20)</t>
  </si>
  <si>
    <t>Mean age of coherent group (N=16*)</t>
  </si>
  <si>
    <t>Mean age of coherent group (N=15)</t>
  </si>
  <si>
    <t>All Jbqm:</t>
  </si>
  <si>
    <t>Mean age of coherent group (N=14)</t>
  </si>
  <si>
    <t>Mean age of coherent group (N=7*)</t>
  </si>
  <si>
    <r>
      <t>*</t>
    </r>
    <r>
      <rPr>
        <i/>
        <sz val="8"/>
        <rFont val="Cambria"/>
        <family val="1"/>
      </rPr>
      <t>Does not include gdcata_11.1</t>
    </r>
  </si>
  <si>
    <t>All Mt. Drom.:</t>
  </si>
  <si>
    <t>~40 x 100 µm shreds surrounded by minor chl(?) and hbl in veins between qtz; secondary</t>
  </si>
  <si>
    <t>Sericite with minor chl; shreddy laths; usually in clumps and filling cracks, or concentrated around qtz grains</t>
  </si>
  <si>
    <t>Highly anhedral and space-filling in clumps and masses; not evenly distributed</t>
  </si>
  <si>
    <t>Muscovite</t>
  </si>
  <si>
    <t>~5%</t>
  </si>
  <si>
    <t>Trace minerals</t>
  </si>
  <si>
    <t xml:space="preserve">5% as euhedral phenos ~150x200 µm avg; likely in g'mass but masked by overprint </t>
  </si>
  <si>
    <t>10% in g'mass overprinted by sericite; 20% as v.fg. grains in vein, xtal w/diffuse boundaries</t>
  </si>
  <si>
    <t>Anhedral shreds; likely from alteration</t>
  </si>
  <si>
    <t>~50 x 100 µm avg (500x50 µm max) anhedral shreds w/ musc + v.fg. qtz; secondary</t>
  </si>
  <si>
    <t>Anhedral clusters concentrated in veins w/ v.fg. qtz + bt/musc</t>
  </si>
  <si>
    <t>Zircon 60x20 µm to 50x100 µm</t>
  </si>
  <si>
    <t>Pervasive (&gt;95% overprint) sericite with 5% chl and trace epidote; chl in veins b/w large qtz xtlas; also around feldspar in g'mass; ep anhedral in veins</t>
  </si>
  <si>
    <t>Zircon in trace amounts</t>
  </si>
  <si>
    <t>10% in masses, ~100x100 µm max size ; 20% anhedral, in veins, 150x150 µm to 750 µm x 200 mm and rextal/intergrown; 1-2 eyes 1x1 mm</t>
  </si>
  <si>
    <t>Sericite with 5% chl in shreddy laths; 10% 2ndary epidote and clinozoisite, anhedral</t>
  </si>
  <si>
    <t>5-8%</t>
  </si>
  <si>
    <t>~2%</t>
  </si>
  <si>
    <t xml:space="preserve">25% euhedral phenocryst laths &gt;3 x &gt;1 mm max, avg 1x2 mm; 15% g'mass; overprinted w/ sericite and transitioning to Kspar
</t>
  </si>
  <si>
    <t>5-10 eyes ~1x1 mm; most isolated grains subhedral 200x200 µm avg</t>
  </si>
  <si>
    <t>Replacing bt books, an-euhedral</t>
  </si>
  <si>
    <t xml:space="preserve">Anhedral interstitial blebs up to 500 µm x 500 µm </t>
  </si>
  <si>
    <t>Trace zircon; 2% euhedral titanite 500 x 200 µm avg up to &gt;1mm x 500 µm</t>
  </si>
  <si>
    <t>Fine-grained groundmass dominated by phenocrysts (~15-20% g'mass, 80-85% phenos) overprinted by sericite.  Late qtz alteration formed qtz eyes.</t>
  </si>
  <si>
    <t>Isolated clumps of chl and epidote and sericite overprint</t>
  </si>
  <si>
    <t>Highly included w/ sericite overprint; 600x700 µm avg size, equigranular</t>
  </si>
  <si>
    <t>Anhedral and interstitial w/ undulose ext., likely late-stage rextal; ~500x500 µm avg, equigranular</t>
  </si>
  <si>
    <t xml:space="preserve">Max 750 x 750 µm, avg 350 x 400 µm; clumped anhedral shreds </t>
  </si>
  <si>
    <t>Accessories</t>
  </si>
  <si>
    <t>Zircon, apatite, allanite/chevkinite, muscovite in trace amounts</t>
  </si>
  <si>
    <t>Interstitial and in veins</t>
  </si>
  <si>
    <t>Sericite with trace clinozoisite</t>
  </si>
  <si>
    <t>~10%</t>
  </si>
  <si>
    <t>Equigranular, medium to fine-grained, with some alteration.  Most of original texutre and structure intact.  One ~750 µm-wide qtz vein w/ central location surrounded by qtz dominates section.</t>
  </si>
  <si>
    <t>~3%</t>
  </si>
  <si>
    <t xml:space="preserve">Highly included phenos &gt;3 x 1.5 mm, eu- to subhedral tabular
</t>
  </si>
  <si>
    <t>15% as euhedral phenos 3x2 mm max, 1x1 mm avg, anhedral and equant; 25% in g'mass, ~50x100 µm avg, equant and anhedral; all have rextal textures</t>
  </si>
  <si>
    <t>Phenos up to 5 x 3 mm, highly included; prominent oscillatory zoning; tabular subhedral</t>
  </si>
  <si>
    <t>Subhedral grains with ratty edges; ~1x1 mm max, 500x200 µm most common</t>
  </si>
  <si>
    <t>None seen</t>
  </si>
  <si>
    <t>Interstitial and very minor</t>
  </si>
  <si>
    <t>Shreddy an- to subhedral grains, avg 1 x 0.5 mm</t>
  </si>
  <si>
    <t>Anhedral and shreddy grains, ~ 3x3 mm</t>
  </si>
  <si>
    <t>Space-filling anhedral w/ undulose ext. and possible suturing; 1x1 mm max, 500 x 500 µm avg, generally ~equant</t>
  </si>
  <si>
    <t>Highly sericitized, eu- to subhedral tabular; 3x2 mm max, avg ~1.5 x 1 mm</t>
  </si>
  <si>
    <t>Epidote interstitial 200x300 µm xtals, roughly equant, subhedral; sericite overprint</t>
  </si>
  <si>
    <t xml:space="preserve">Highly sericitzed and converting to Kspar; highly included; eu- to subhedral, 2x2 mm max, 1.5 x 1.75 mm avg, tabular to square
</t>
  </si>
  <si>
    <r>
      <rPr>
        <b/>
        <vertAlign val="superscript"/>
        <sz val="8"/>
        <color theme="1"/>
        <rFont val="Cambria"/>
        <family val="1"/>
      </rPr>
      <t>16</t>
    </r>
    <r>
      <rPr>
        <b/>
        <sz val="8"/>
        <color theme="1"/>
        <rFont val="Cambria"/>
        <family val="1"/>
      </rPr>
      <t>O Measured</t>
    </r>
  </si>
  <si>
    <r>
      <rPr>
        <b/>
        <vertAlign val="superscript"/>
        <sz val="8"/>
        <color theme="1"/>
        <rFont val="Cambria"/>
        <family val="1"/>
      </rPr>
      <t>16</t>
    </r>
    <r>
      <rPr>
        <b/>
        <sz val="8"/>
        <color theme="1"/>
        <rFont val="Cambria"/>
        <family val="1"/>
      </rPr>
      <t>O Error</t>
    </r>
  </si>
  <si>
    <r>
      <rPr>
        <b/>
        <vertAlign val="superscript"/>
        <sz val="8"/>
        <color theme="1"/>
        <rFont val="Cambria"/>
        <family val="1"/>
      </rPr>
      <t>18</t>
    </r>
    <r>
      <rPr>
        <b/>
        <sz val="8"/>
        <color theme="1"/>
        <rFont val="Cambria"/>
        <family val="1"/>
      </rPr>
      <t>O Measured</t>
    </r>
  </si>
  <si>
    <r>
      <rPr>
        <b/>
        <vertAlign val="superscript"/>
        <sz val="8"/>
        <color theme="1"/>
        <rFont val="Cambria"/>
        <family val="1"/>
      </rPr>
      <t>18</t>
    </r>
    <r>
      <rPr>
        <b/>
        <sz val="8"/>
        <color theme="1"/>
        <rFont val="Cambria"/>
        <family val="1"/>
      </rPr>
      <t>O Error</t>
    </r>
  </si>
  <si>
    <r>
      <t>δ</t>
    </r>
    <r>
      <rPr>
        <b/>
        <vertAlign val="superscript"/>
        <sz val="8"/>
        <color theme="1"/>
        <rFont val="Cambria"/>
        <family val="1"/>
      </rPr>
      <t>18</t>
    </r>
    <r>
      <rPr>
        <b/>
        <sz val="8"/>
        <color theme="1"/>
        <rFont val="Cambria"/>
        <family val="1"/>
      </rPr>
      <t>O Raw</t>
    </r>
  </si>
  <si>
    <r>
      <t>δ</t>
    </r>
    <r>
      <rPr>
        <b/>
        <vertAlign val="superscript"/>
        <sz val="8"/>
        <color theme="1"/>
        <rFont val="Cambria"/>
        <family val="1"/>
      </rPr>
      <t>18</t>
    </r>
    <r>
      <rPr>
        <b/>
        <sz val="8"/>
        <color theme="1"/>
        <rFont val="Cambria"/>
        <family val="1"/>
      </rPr>
      <t>O Error</t>
    </r>
  </si>
  <si>
    <r>
      <rPr>
        <b/>
        <vertAlign val="superscript"/>
        <sz val="8"/>
        <color theme="1"/>
        <rFont val="Cambria"/>
        <family val="1"/>
      </rPr>
      <t>18</t>
    </r>
    <r>
      <rPr>
        <b/>
        <sz val="8"/>
        <color theme="1"/>
        <rFont val="Cambria"/>
        <family val="1"/>
      </rPr>
      <t>O/</t>
    </r>
    <r>
      <rPr>
        <b/>
        <vertAlign val="superscript"/>
        <sz val="8"/>
        <color theme="1"/>
        <rFont val="Cambria"/>
        <family val="1"/>
      </rPr>
      <t>16</t>
    </r>
    <r>
      <rPr>
        <b/>
        <sz val="8"/>
        <color theme="1"/>
        <rFont val="Cambria"/>
        <family val="1"/>
      </rPr>
      <t>O Measured</t>
    </r>
  </si>
  <si>
    <r>
      <rPr>
        <b/>
        <vertAlign val="superscript"/>
        <sz val="8"/>
        <color theme="1"/>
        <rFont val="Cambria"/>
        <family val="1"/>
      </rPr>
      <t>18</t>
    </r>
    <r>
      <rPr>
        <b/>
        <sz val="8"/>
        <color theme="1"/>
        <rFont val="Cambria"/>
        <family val="1"/>
      </rPr>
      <t>O/</t>
    </r>
    <r>
      <rPr>
        <b/>
        <vertAlign val="superscript"/>
        <sz val="8"/>
        <color theme="1"/>
        <rFont val="Cambria"/>
        <family val="1"/>
      </rPr>
      <t>16</t>
    </r>
    <r>
      <rPr>
        <b/>
        <sz val="8"/>
        <color theme="1"/>
        <rFont val="Cambria"/>
        <family val="1"/>
      </rPr>
      <t>O Error</t>
    </r>
  </si>
  <si>
    <r>
      <t xml:space="preserve">Corrected </t>
    </r>
    <r>
      <rPr>
        <b/>
        <vertAlign val="superscript"/>
        <sz val="8"/>
        <color theme="1"/>
        <rFont val="Cambria"/>
        <family val="1"/>
      </rPr>
      <t>18</t>
    </r>
    <r>
      <rPr>
        <b/>
        <sz val="8"/>
        <color theme="1"/>
        <rFont val="Cambria"/>
        <family val="1"/>
      </rPr>
      <t>O/</t>
    </r>
    <r>
      <rPr>
        <b/>
        <vertAlign val="superscript"/>
        <sz val="8"/>
        <color theme="1"/>
        <rFont val="Cambria"/>
        <family val="1"/>
      </rPr>
      <t>16</t>
    </r>
    <r>
      <rPr>
        <b/>
        <sz val="8"/>
        <color theme="1"/>
        <rFont val="Cambria"/>
        <family val="1"/>
      </rPr>
      <t>O</t>
    </r>
  </si>
  <si>
    <t>(2σ SE)</t>
  </si>
  <si>
    <r>
      <t>Corrected δ</t>
    </r>
    <r>
      <rPr>
        <b/>
        <vertAlign val="superscript"/>
        <sz val="8"/>
        <color theme="1"/>
        <rFont val="Cambria"/>
        <family val="1"/>
      </rPr>
      <t>18</t>
    </r>
    <r>
      <rPr>
        <b/>
        <sz val="8"/>
        <color theme="1"/>
        <rFont val="Cambria"/>
        <family val="1"/>
      </rPr>
      <t>O (‰)</t>
    </r>
  </si>
  <si>
    <r>
      <t>RED</t>
    </r>
    <r>
      <rPr>
        <i/>
        <sz val="8"/>
        <rFont val="Cambria"/>
        <family val="1"/>
      </rPr>
      <t xml:space="preserve"> analysis is partially off the grain or on an inclusion or crack, not included in sample average</t>
    </r>
  </si>
  <si>
    <r>
      <t>Peaks (cm</t>
    </r>
    <r>
      <rPr>
        <vertAlign val="superscript"/>
        <sz val="8"/>
        <color rgb="FF000000"/>
        <rFont val="Cambria"/>
        <family val="1"/>
      </rPr>
      <t>-1</t>
    </r>
    <r>
      <rPr>
        <sz val="8"/>
        <color rgb="FF000000"/>
        <rFont val="Cambria"/>
        <family val="1"/>
      </rPr>
      <t>)</t>
    </r>
  </si>
  <si>
    <t>Other peaks at 119, 201, 224, 1113, 1463, 1611</t>
  </si>
  <si>
    <t>Also peak at 224 (4157.29)</t>
  </si>
  <si>
    <t>Also peaks at 201 (2326.92) and 224 (3394.36)</t>
  </si>
  <si>
    <t>Also peak at 973 (8723.89)</t>
  </si>
  <si>
    <t>Also peak at 224 (4928.57)</t>
  </si>
  <si>
    <t>Also peak at 224 (3008.72)</t>
  </si>
  <si>
    <t>Also peak at 973 (7168.22)</t>
  </si>
  <si>
    <t>Also peak at 973 (10816.1)</t>
  </si>
  <si>
    <t>Also peak at 224 (5471.81)</t>
  </si>
  <si>
    <t>Also peak at 224 (5779.85)</t>
  </si>
  <si>
    <t>Also peak at 973 (7298.4)</t>
  </si>
  <si>
    <t>Also peak at 973 (7790.22)</t>
  </si>
  <si>
    <t>Also peak at 224 (4650.39)</t>
  </si>
  <si>
    <t>Also peaks at 224 (4015.21) and 973 (9568.14)</t>
  </si>
  <si>
    <t>Also peaks at 119, 201, 222, 1089, 1111, 1460</t>
  </si>
  <si>
    <t>Also peak at 224</t>
  </si>
  <si>
    <t>Also peak at 973 (6163.53)</t>
  </si>
  <si>
    <t>Also peaks at 224 and 1462</t>
  </si>
  <si>
    <t>Also peaks at 224 (1450.63) and 971 (3462.95)</t>
  </si>
  <si>
    <t>Also peaks at 1054 (2220.01) and 1462 (1342.06)</t>
  </si>
  <si>
    <t>Also peaks at 973 (3169.22)</t>
  </si>
  <si>
    <t>Also peaks at 973 (3262.58)</t>
  </si>
  <si>
    <t>Also peaks at 224 (356.987) and 971 (514.053)</t>
  </si>
  <si>
    <t>Also peaks at 221 (1019.34), 971 (2574.21), 1456 (2639.01), and 1462</t>
  </si>
  <si>
    <t>Also peaks at 200, 224 (1568.83), 973 (2680.03), and 1462</t>
  </si>
  <si>
    <t>Also peaks at 121, 129, 201, 224, 973, 1089, 1109, 1462</t>
  </si>
  <si>
    <t>Also peaks at 224, 970, 1053, 1087, 1111, 1143, 1457</t>
  </si>
  <si>
    <t xml:space="preserve">**Source of all descriptions is Proffett and Dilles, 1984; Dilles 1987; and Dilles and Wright, 1988 with minor supplemental imformation from J. Proffett (pers. comm.) </t>
  </si>
  <si>
    <t>Granite to quartz monzonite</t>
  </si>
  <si>
    <t>Seriate, fine-grained; abundant biotite, hornblende, and graphic quartz and potassium feldspar up to 1 cm. This sample could also be from the main Jqm unit, which is medium-grained. It is a host to later porphyry dikes.</t>
  </si>
  <si>
    <t>Feldspar-dominated original equigranular texture w/ minor later qtz alteration and pervasive sericitization.</t>
  </si>
  <si>
    <t>There appear to be 3 main textural components: 1) primary texture is porphyritic w/ large proportion of phenocrysts ; 2) sericitic and potassic alteration overprints, causing plag--&gt;Kspar+chl; and 3) late quartz veining.</t>
  </si>
  <si>
    <t>Table S2.  Description of Yerington mine rocks**</t>
  </si>
  <si>
    <t>Table S3. Laser Raman analyses and characterization</t>
  </si>
  <si>
    <r>
      <t xml:space="preserve">Table S4.  </t>
    </r>
    <r>
      <rPr>
        <b/>
        <i/>
        <sz val="11"/>
        <rFont val="Cambria"/>
        <family val="1"/>
      </rPr>
      <t>In situ</t>
    </r>
    <r>
      <rPr>
        <b/>
        <sz val="11"/>
        <rFont val="Cambria"/>
        <family val="1"/>
      </rPr>
      <t xml:space="preserve"> U-Pb zircon geochronology</t>
    </r>
  </si>
  <si>
    <r>
      <t>Table S5.  Yerington</t>
    </r>
    <r>
      <rPr>
        <b/>
        <i/>
        <sz val="11"/>
        <color theme="1"/>
        <rFont val="Cambria"/>
        <family val="1"/>
      </rPr>
      <t xml:space="preserve"> in situ</t>
    </r>
    <r>
      <rPr>
        <b/>
        <sz val="11"/>
        <color theme="1"/>
        <rFont val="Cambria"/>
        <family val="1"/>
      </rPr>
      <t xml:space="preserve"> zircon oxygen isotope compositions</t>
    </r>
  </si>
  <si>
    <t>Table S6.  Petrography of Yerington mine rocks</t>
  </si>
  <si>
    <t>Table S1. Summary of Yerington unit nomenclature</t>
  </si>
  <si>
    <t>McLeod Hill quartz monzodiorite</t>
  </si>
  <si>
    <t>Granodiorite</t>
  </si>
  <si>
    <t>Bear quartz monzonite</t>
  </si>
  <si>
    <t>Luhr Hill granite (porphyritic)</t>
  </si>
  <si>
    <t>porphyritic quartz monzonite</t>
  </si>
  <si>
    <t>Luhr Hill granite porphyry dikes</t>
  </si>
  <si>
    <t>quartz monzonite porphyry</t>
  </si>
  <si>
    <t>Jqmp (-1, -1.5, -2, -3)</t>
  </si>
  <si>
    <r>
      <t>Anaconda Company classification</t>
    </r>
    <r>
      <rPr>
        <vertAlign val="superscript"/>
        <sz val="11"/>
        <color theme="1"/>
        <rFont val="Cambria"/>
        <family val="1"/>
      </rPr>
      <t>2</t>
    </r>
  </si>
  <si>
    <r>
      <rPr>
        <vertAlign val="superscript"/>
        <sz val="11"/>
        <color theme="1"/>
        <rFont val="Cambria"/>
        <family val="1"/>
      </rPr>
      <t>1</t>
    </r>
    <r>
      <rPr>
        <sz val="11"/>
        <color theme="1"/>
        <rFont val="Cambria"/>
        <family val="1"/>
      </rPr>
      <t>Carten, 1986; Dilles, 1987; Dilles and Wright, 1988; Dilles et al., 2015; and others</t>
    </r>
  </si>
  <si>
    <r>
      <rPr>
        <vertAlign val="superscript"/>
        <sz val="11"/>
        <color theme="1"/>
        <rFont val="Cambria"/>
        <family val="1"/>
      </rPr>
      <t>2</t>
    </r>
    <r>
      <rPr>
        <sz val="11"/>
        <color theme="1"/>
        <rFont val="Cambria"/>
        <family val="1"/>
      </rPr>
      <t>Proffett and Dilles, 1984; Proffett, 2009; former Anaconda Co. documents</t>
    </r>
  </si>
  <si>
    <r>
      <t>IUGS classification</t>
    </r>
    <r>
      <rPr>
        <vertAlign val="superscript"/>
        <sz val="11"/>
        <color theme="1"/>
        <rFont val="Cambria"/>
        <family val="1"/>
      </rPr>
      <t>1</t>
    </r>
  </si>
  <si>
    <r>
      <t>**1</t>
    </r>
    <r>
      <rPr>
        <sz val="8"/>
        <color theme="1"/>
        <rFont val="Calibri"/>
        <family val="2"/>
      </rPr>
      <t>σ</t>
    </r>
    <r>
      <rPr>
        <sz val="8"/>
        <color theme="1"/>
        <rFont val="Cambria"/>
        <family val="1"/>
      </rPr>
      <t xml:space="preserve"> error is from error in the standard R33</t>
    </r>
  </si>
  <si>
    <t>*16O and 18O values are ion counts detected over SIMS run time. See Trail et al., 2007 for SIMS methodology</t>
  </si>
  <si>
    <t>***Total error includes analitical error and reproducibility error</t>
  </si>
  <si>
    <t>There appear to be 3 main textural components: 1) the original (now altered) groundmass w/ Kspar&gt;&gt;qtz&gt;plag, ~40%; 2) the results of QSP alteration--large rextal qtz patches, ~40%; and 3) vein-like structures that run through and between 1 + 2 w/ shreddy biotite, ep, v.fg. qtz, and large amounts of opaques.</t>
  </si>
  <si>
    <t>Only as small anhedral xtals in vein-like structures; altering to bt</t>
  </si>
  <si>
    <t>There appear to be 3 main textural components: 1) the original (now altered) groundmass w/ Kspar~qtz&gt;plag, v.fg. and ~20-25% large phenos of plag and Kspar;  2) qtz/mica veins that cut g'mass up to 1 mm thick. Qtz is rextal with 2ndary micas/opaques; and 3) late sericitic alteration added veneer of sericite to everything, rendering ovservation of initial textures difficult.</t>
  </si>
  <si>
    <t>28% as euhedral phenos ~2.5x1.5 mm avg, up to &gt;3 x &gt;2 mm; a few phenos broken and subhedral; 2% as v.fg., anhedral in g'mass</t>
  </si>
  <si>
    <t>25% an-to-euhedral phenos; grains 2x1mm avg; equigranular; 5% g'mass</t>
  </si>
  <si>
    <t>15% as g'mass; 5% as sub-to-anhedral phenos up to 5x3mm; no visible zoning</t>
  </si>
  <si>
    <t xml:space="preserve">20% as euhedral phenos ~3x1.5 mm avg to 2x5 mm w/ rxn rims and plentiful microlite inclusions; ~5% in g'mass but masked by overprint </t>
  </si>
  <si>
    <t>2-3%</t>
  </si>
  <si>
    <t>30-35%</t>
  </si>
  <si>
    <t>Anhedral laths, many altering to bt</t>
  </si>
  <si>
    <t xml:space="preserve">Phenos being replaced by Kspar; oscillatory zoning; ~500 x 700 µm avg; many inclusions
</t>
  </si>
  <si>
    <t>trace titanite (being replaced by (likely) leucoxene); trace zircon</t>
  </si>
  <si>
    <t>5% epidote/clinozoisite in multiple generations; trace chl associated w/ bt; ~2-3% secondary allanite</t>
  </si>
  <si>
    <t>7-8%</t>
  </si>
  <si>
    <t>Overall strongly porphyritic w/ &gt;&gt;50% phenocrysts and minor  g'mass.  Sericitic and silicic alteration minor.  No veins or opaques. Transitional texture (Carten, 1986)?</t>
  </si>
  <si>
    <t>10-15%</t>
  </si>
  <si>
    <t>(It should be noted that these observations are from sampled historic core only and may not represent the entire range of variation of the unit).</t>
  </si>
  <si>
    <t>RED not included in Mean age and considered faulty due to suspected Pb-loss; Errors are 1σ unless otherwise noted</t>
  </si>
  <si>
    <r>
      <t>*</t>
    </r>
    <r>
      <rPr>
        <i/>
        <sz val="8"/>
        <rFont val="Cambria"/>
        <family val="1"/>
      </rPr>
      <t>Includes qmp2_1.1 because statistically the age was not affected by inclusion of qmp2_1.1</t>
    </r>
  </si>
  <si>
    <t>Jqmd</t>
  </si>
  <si>
    <t>Jpg</t>
  </si>
  <si>
    <t>Abbreviation (used in text)</t>
  </si>
  <si>
    <t>Jpg            (Jpqm)</t>
  </si>
  <si>
    <t>Jqmd     (Jgd)</t>
  </si>
  <si>
    <t xml:space="preserve">Jpg </t>
  </si>
  <si>
    <t>Jpg (untreated)</t>
  </si>
  <si>
    <t>Jpg (TA/CA)</t>
  </si>
  <si>
    <t>Jpg (treated)</t>
  </si>
  <si>
    <t>All Jpg</t>
  </si>
  <si>
    <t xml:space="preserve">Jqmd </t>
  </si>
  <si>
    <t>Jqmd (untreated)</t>
  </si>
  <si>
    <t>Jqmd (TA/CA)</t>
  </si>
  <si>
    <t>Jqmd (treated)</t>
  </si>
  <si>
    <t>Yerington: Jqmd (untreated)</t>
  </si>
  <si>
    <t>Yerington: Jqmd (treated)</t>
  </si>
  <si>
    <t>All Jqmd:</t>
  </si>
  <si>
    <t>Yerington: Jpg (untreated)</t>
  </si>
  <si>
    <t>Yerington: Jpg (treated)</t>
  </si>
  <si>
    <t>All Jpg:</t>
  </si>
  <si>
    <t>Analysis abbreviation in data tables</t>
  </si>
  <si>
    <t>q1.5@2.ais</t>
  </si>
  <si>
    <t>q1.5@3.ais</t>
  </si>
  <si>
    <t>q1.5@4.ais</t>
  </si>
  <si>
    <t>q1.5@5.ais</t>
  </si>
  <si>
    <t>q1.5@6.ais</t>
  </si>
  <si>
    <t>q1.5@10.ais</t>
  </si>
  <si>
    <t>q1.5@11.ais</t>
  </si>
  <si>
    <t>q1.5@12.ais</t>
  </si>
  <si>
    <t>q1.5@24.ais</t>
  </si>
  <si>
    <t>q1.5@26.ais</t>
  </si>
  <si>
    <t>q1.5@28.ais</t>
  </si>
  <si>
    <t>q1.5cata@1.ais</t>
  </si>
  <si>
    <r>
      <t>q1</t>
    </r>
    <r>
      <rPr>
        <sz val="8"/>
        <color rgb="FFFF0000"/>
        <rFont val="Cambria"/>
        <family val="1"/>
      </rPr>
      <t>.</t>
    </r>
    <r>
      <rPr>
        <sz val="8"/>
        <color rgb="FFFF0000"/>
        <rFont val="Cambria"/>
        <family val="1"/>
      </rPr>
      <t>5cata@2.ais</t>
    </r>
  </si>
  <si>
    <t>q1.5cata@3.ais</t>
  </si>
  <si>
    <r>
      <t>q1</t>
    </r>
    <r>
      <rPr>
        <sz val="8"/>
        <color rgb="FFFF0000"/>
        <rFont val="Cambria"/>
        <family val="1"/>
      </rPr>
      <t>.</t>
    </r>
    <r>
      <rPr>
        <sz val="8"/>
        <color rgb="FFFF0000"/>
        <rFont val="Cambria"/>
        <family val="1"/>
      </rPr>
      <t>5cata@7.ais</t>
    </r>
  </si>
  <si>
    <r>
      <t>q1</t>
    </r>
    <r>
      <rPr>
        <sz val="8"/>
        <color rgb="FFFF0000"/>
        <rFont val="Cambria"/>
        <family val="1"/>
      </rPr>
      <t>.</t>
    </r>
    <r>
      <rPr>
        <sz val="8"/>
        <color rgb="FFFF0000"/>
        <rFont val="Cambria"/>
        <family val="1"/>
      </rPr>
      <t>5cata@8.ais</t>
    </r>
  </si>
  <si>
    <r>
      <t>q1</t>
    </r>
    <r>
      <rPr>
        <sz val="8"/>
        <color rgb="FFFF0000"/>
        <rFont val="Cambria"/>
        <family val="1"/>
      </rPr>
      <t>.</t>
    </r>
    <r>
      <rPr>
        <sz val="8"/>
        <color rgb="FFFF0000"/>
        <rFont val="Cambria"/>
        <family val="1"/>
      </rPr>
      <t>5cata@9.ais</t>
    </r>
  </si>
  <si>
    <t>1s pop SD</t>
  </si>
  <si>
    <t>All qp1 SD</t>
  </si>
  <si>
    <t>All bqm SD</t>
  </si>
  <si>
    <t>All pg SD</t>
  </si>
  <si>
    <t>All qp3 SD</t>
  </si>
  <si>
    <t>All qp2 SD</t>
  </si>
  <si>
    <t>All qp1.5 SD</t>
  </si>
  <si>
    <t>All qmd SD</t>
  </si>
  <si>
    <t>All Mt. D SD</t>
  </si>
  <si>
    <t>NA</t>
  </si>
  <si>
    <r>
      <rPr>
        <i/>
        <sz val="8"/>
        <color rgb="FF3366FF"/>
        <rFont val="Cambria"/>
      </rPr>
      <t>BLUE</t>
    </r>
    <r>
      <rPr>
        <i/>
        <sz val="8"/>
        <rFont val="Cambria"/>
        <family val="1"/>
      </rPr>
      <t xml:space="preserve"> analysis is outside of external error limits, not included in sample average</t>
    </r>
  </si>
  <si>
    <t>From Cherniak and Watson, 1997:</t>
  </si>
  <si>
    <t>D (m^2/s)</t>
  </si>
  <si>
    <t>T (K)</t>
  </si>
  <si>
    <t>D (um^2/s)</t>
  </si>
  <si>
    <t>D (um^2/hr)</t>
  </si>
  <si>
    <t>Jgp1</t>
  </si>
  <si>
    <t>Jgp1.5</t>
  </si>
  <si>
    <t>Jgp2</t>
  </si>
  <si>
    <t>Jgp3</t>
  </si>
  <si>
    <t>Jgp1 (untreated)</t>
  </si>
  <si>
    <t>Jgp1 (treated)</t>
  </si>
  <si>
    <t>Jgp1.5 (untreated)</t>
  </si>
  <si>
    <t>Jgp1.5 (treated)</t>
  </si>
  <si>
    <t>Jgp2 (untreated)</t>
  </si>
  <si>
    <t>Jgp2 (treated)</t>
  </si>
  <si>
    <t>Jgp3 (untreated)</t>
  </si>
  <si>
    <t>Jgp3 (treated)</t>
  </si>
  <si>
    <t>Yerington: Jgp1 (untreated)</t>
  </si>
  <si>
    <t>Yerington: Jgp1 (treated)</t>
  </si>
  <si>
    <t>All Jgp1:</t>
  </si>
  <si>
    <t>Yerington: Jgp1.5 (untreated)</t>
  </si>
  <si>
    <t>Yerington: Jgp1.5 (treated)</t>
  </si>
  <si>
    <t>All Jgp1.5:</t>
  </si>
  <si>
    <t>Yerington: Jgp2 (untreated)</t>
  </si>
  <si>
    <t>Yerington: Jgp2 (treated)</t>
  </si>
  <si>
    <t>All Jgp2:</t>
  </si>
  <si>
    <t>Yerington: Jgp3 (untreated)</t>
  </si>
  <si>
    <t>Yerington: Jgp3 (treated)</t>
  </si>
  <si>
    <t>All Jgp3:</t>
  </si>
  <si>
    <t>Jgp1 (TA/CA)</t>
  </si>
  <si>
    <t>All Jgp1</t>
  </si>
  <si>
    <t>Jgp1.5 (TA/CA)</t>
  </si>
  <si>
    <t>All Jgp1.5</t>
  </si>
  <si>
    <t>Jgp2 (TA/CA)</t>
  </si>
  <si>
    <t>All Jgp2</t>
  </si>
  <si>
    <t xml:space="preserve">Jgp3 </t>
  </si>
  <si>
    <t>Jgp3 (TA/CA)</t>
  </si>
  <si>
    <t>All Jgp3</t>
  </si>
  <si>
    <t>Jgp1 (Jqmp1)</t>
  </si>
  <si>
    <t>Jgp1.5 (Jqmp1.5)</t>
  </si>
  <si>
    <t>Jgp2 (Jqmp2)</t>
  </si>
  <si>
    <t>Jgp3 (Jqmp3)</t>
  </si>
  <si>
    <t>Jgp(1, 1.5, 2,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</si>
</sst>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00"/>
    <numFmt numFmtId="165" formatCode="0.0"/>
    <numFmt numFmtId="166" formatCode="0.00000000"/>
    <numFmt numFmtId="167" formatCode="[&gt;=100]0.0;[&gt;0]0.00;0.0"/>
    <numFmt numFmtId="168" formatCode="[&gt;=0.01]0;[&lt;0.1]\-\-\-\ ;General"/>
    <numFmt numFmtId="169" formatCode="0.0000"/>
    <numFmt numFmtId="170" formatCode="[&gt;=1000]0E+0;[&gt;=10]0;0.00"/>
    <numFmt numFmtId="171" formatCode="[&gt;0.000001]0.0E+0;[&lt;-0.000001]\-0.0E+0;\-\-\-\ "/>
    <numFmt numFmtId="172" formatCode="0.0E+0"/>
    <numFmt numFmtId="173" formatCode="\ \-\-\-"/>
    <numFmt numFmtId="174" formatCode="[&gt;=100]0.0;[&gt;0]0.0;0.0"/>
    <numFmt numFmtId="175" formatCode="[&gt;=100]0.00;[&gt;0]0.00;0.00"/>
    <numFmt numFmtId="176" formatCode="0.0000E+00"/>
    <numFmt numFmtId="177" formatCode="0.00E+00;\_x0000_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mbria"/>
      <family val="1"/>
    </font>
    <font>
      <sz val="8"/>
      <color rgb="FF000000"/>
      <name val="Cambria"/>
      <family val="1"/>
    </font>
    <font>
      <b/>
      <sz val="8"/>
      <color rgb="FF000000"/>
      <name val="Cambria"/>
      <family val="1"/>
    </font>
    <font>
      <b/>
      <vertAlign val="subscript"/>
      <sz val="8"/>
      <color rgb="FF000000"/>
      <name val="Cambria"/>
      <family val="1"/>
    </font>
    <font>
      <b/>
      <sz val="8"/>
      <name val="Cambria"/>
      <family val="1"/>
    </font>
    <font>
      <b/>
      <vertAlign val="superscript"/>
      <sz val="8"/>
      <color rgb="FF000000"/>
      <name val="Cambria"/>
      <family val="1"/>
    </font>
    <font>
      <i/>
      <sz val="8"/>
      <name val="Cambria"/>
      <family val="1"/>
    </font>
    <font>
      <sz val="1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sz val="10"/>
      <name val="Cambria"/>
      <family val="1"/>
    </font>
    <font>
      <b/>
      <vertAlign val="superscript"/>
      <sz val="8"/>
      <name val="Cambria"/>
      <family val="1"/>
    </font>
    <font>
      <b/>
      <i/>
      <sz val="11"/>
      <name val="Cambria"/>
      <family val="1"/>
    </font>
    <font>
      <sz val="10"/>
      <name val="Cambria"/>
      <family val="1"/>
    </font>
    <font>
      <sz val="10"/>
      <name val="Arial"/>
      <family val="2"/>
    </font>
    <font>
      <sz val="8"/>
      <color rgb="FFFF0000"/>
      <name val="Cambria"/>
      <family val="1"/>
    </font>
    <font>
      <sz val="11"/>
      <color rgb="FFFF0000"/>
      <name val="Cambria"/>
      <family val="1"/>
    </font>
    <font>
      <b/>
      <u/>
      <sz val="8"/>
      <name val="Cambria"/>
      <family val="1"/>
    </font>
    <font>
      <b/>
      <sz val="11"/>
      <name val="Cambria"/>
      <family val="1"/>
    </font>
    <font>
      <strike/>
      <sz val="11"/>
      <name val="Cambria"/>
      <family val="1"/>
    </font>
    <font>
      <sz val="8"/>
      <name val="Calibri"/>
      <family val="2"/>
      <scheme val="minor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sz val="8"/>
      <color rgb="FFFF0000"/>
      <name val="Cambria"/>
      <family val="1"/>
    </font>
    <font>
      <b/>
      <vertAlign val="superscript"/>
      <sz val="8"/>
      <color theme="1"/>
      <name val="Cambria"/>
      <family val="1"/>
    </font>
    <font>
      <i/>
      <sz val="8"/>
      <color rgb="FFFF0000"/>
      <name val="Cambria"/>
      <family val="1"/>
    </font>
    <font>
      <vertAlign val="superscript"/>
      <sz val="8"/>
      <color rgb="FF000000"/>
      <name val="Cambria"/>
      <family val="1"/>
    </font>
    <font>
      <sz val="11"/>
      <color theme="1"/>
      <name val="Cambria"/>
      <family val="1"/>
    </font>
    <font>
      <vertAlign val="superscript"/>
      <sz val="11"/>
      <color theme="1"/>
      <name val="Cambria"/>
      <family val="1"/>
    </font>
    <font>
      <sz val="11"/>
      <color rgb="FFFF0000"/>
      <name val="Cambria"/>
      <family val="1"/>
    </font>
    <font>
      <sz val="8"/>
      <color theme="1"/>
      <name val="Calibri"/>
      <family val="2"/>
    </font>
    <font>
      <i/>
      <sz val="8"/>
      <color theme="1"/>
      <name val="Cambria"/>
      <family val="1"/>
    </font>
    <font>
      <i/>
      <sz val="8"/>
      <color rgb="FF3366FF"/>
      <name val="Cambria"/>
    </font>
    <font>
      <sz val="8"/>
      <color rgb="FF3366FF"/>
      <name val="Cambria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0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8">
    <xf numFmtId="0" fontId="0" fillId="0" borderId="0" xfId="0"/>
    <xf numFmtId="0" fontId="1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 wrapText="1"/>
    </xf>
    <xf numFmtId="0" fontId="1" fillId="0" borderId="2" xfId="0" applyFont="1" applyFill="1" applyBorder="1"/>
    <xf numFmtId="0" fontId="1" fillId="2" borderId="0" xfId="0" applyFont="1" applyFill="1" applyBorder="1"/>
    <xf numFmtId="0" fontId="0" fillId="0" borderId="3" xfId="0" applyBorder="1"/>
    <xf numFmtId="0" fontId="1" fillId="2" borderId="5" xfId="0" applyFont="1" applyFill="1" applyBorder="1"/>
    <xf numFmtId="0" fontId="0" fillId="0" borderId="6" xfId="0" applyBorder="1"/>
    <xf numFmtId="0" fontId="1" fillId="0" borderId="7" xfId="0" applyFont="1" applyFill="1" applyBorder="1"/>
    <xf numFmtId="0" fontId="1" fillId="0" borderId="0" xfId="0" applyFont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8" fillId="0" borderId="0" xfId="0" applyFont="1" applyFill="1"/>
    <xf numFmtId="165" fontId="9" fillId="0" borderId="5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12" fillId="0" borderId="3" xfId="0" applyFont="1" applyFill="1" applyBorder="1"/>
    <xf numFmtId="165" fontId="10" fillId="0" borderId="6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/>
    <xf numFmtId="165" fontId="10" fillId="0" borderId="5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165" fontId="9" fillId="0" borderId="0" xfId="0" applyNumberFormat="1" applyFont="1" applyFill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4" fillId="0" borderId="2" xfId="0" applyFont="1" applyFill="1" applyBorder="1"/>
    <xf numFmtId="165" fontId="9" fillId="0" borderId="4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0" fontId="9" fillId="0" borderId="2" xfId="0" applyFont="1" applyFill="1" applyBorder="1"/>
    <xf numFmtId="2" fontId="9" fillId="0" borderId="2" xfId="0" applyNumberFormat="1" applyFont="1" applyFill="1" applyBorder="1" applyAlignment="1">
      <alignment horizontal="center"/>
    </xf>
    <xf numFmtId="0" fontId="8" fillId="0" borderId="0" xfId="0" applyFont="1" applyFill="1" applyBorder="1"/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0" fontId="15" fillId="0" borderId="0" xfId="0" applyFont="1" applyFill="1"/>
    <xf numFmtId="165" fontId="16" fillId="0" borderId="5" xfId="0" applyNumberFormat="1" applyFont="1" applyFill="1" applyBorder="1" applyAlignment="1">
      <alignment horizontal="center"/>
    </xf>
    <xf numFmtId="1" fontId="16" fillId="0" borderId="8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/>
    <xf numFmtId="0" fontId="12" fillId="0" borderId="6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/>
    </xf>
    <xf numFmtId="2" fontId="9" fillId="5" borderId="0" xfId="0" applyNumberFormat="1" applyFont="1" applyFill="1" applyAlignment="1">
      <alignment horizontal="center"/>
    </xf>
    <xf numFmtId="165" fontId="9" fillId="5" borderId="0" xfId="0" applyNumberFormat="1" applyFont="1" applyFill="1" applyAlignment="1">
      <alignment horizontal="center"/>
    </xf>
    <xf numFmtId="0" fontId="8" fillId="5" borderId="0" xfId="0" applyFont="1" applyFill="1" applyBorder="1" applyAlignment="1">
      <alignment horizontal="center"/>
    </xf>
    <xf numFmtId="11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11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" fontId="24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11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170" fontId="24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0" fontId="25" fillId="0" borderId="0" xfId="0" applyFont="1" applyFill="1"/>
    <xf numFmtId="17" fontId="8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3" xfId="0" applyFont="1" applyBorder="1"/>
    <xf numFmtId="171" fontId="8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173" fontId="8" fillId="0" borderId="0" xfId="0" applyNumberFormat="1" applyFont="1" applyFill="1" applyAlignment="1">
      <alignment horizontal="center"/>
    </xf>
    <xf numFmtId="11" fontId="19" fillId="6" borderId="0" xfId="0" applyNumberFormat="1" applyFont="1" applyFill="1" applyBorder="1" applyAlignment="1">
      <alignment horizontal="center" wrapText="1"/>
    </xf>
    <xf numFmtId="0" fontId="19" fillId="6" borderId="0" xfId="0" applyFont="1" applyFill="1" applyBorder="1" applyAlignment="1">
      <alignment horizontal="center" wrapText="1"/>
    </xf>
    <xf numFmtId="2" fontId="19" fillId="6" borderId="0" xfId="0" applyNumberFormat="1" applyFont="1" applyFill="1" applyBorder="1" applyAlignment="1">
      <alignment horizontal="center" wrapText="1"/>
    </xf>
    <xf numFmtId="0" fontId="12" fillId="0" borderId="4" xfId="0" applyNumberFormat="1" applyFont="1" applyFill="1" applyBorder="1" applyAlignment="1">
      <alignment horizontal="left"/>
    </xf>
    <xf numFmtId="0" fontId="12" fillId="0" borderId="2" xfId="0" applyNumberFormat="1" applyFont="1" applyFill="1" applyBorder="1" applyAlignment="1">
      <alignment horizontal="left"/>
    </xf>
    <xf numFmtId="2" fontId="12" fillId="0" borderId="7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11" fontId="12" fillId="0" borderId="0" xfId="0" applyNumberFormat="1" applyFont="1" applyFill="1" applyBorder="1" applyAlignment="1">
      <alignment horizontal="left"/>
    </xf>
    <xf numFmtId="0" fontId="12" fillId="0" borderId="6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3" xfId="0" applyNumberFormat="1" applyFont="1" applyFill="1" applyBorder="1" applyAlignment="1">
      <alignment horizontal="left"/>
    </xf>
    <xf numFmtId="11" fontId="12" fillId="0" borderId="3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11" fontId="8" fillId="0" borderId="2" xfId="0" applyNumberFormat="1" applyFont="1" applyFill="1" applyBorder="1" applyAlignment="1">
      <alignment horizontal="left"/>
    </xf>
    <xf numFmtId="0" fontId="12" fillId="0" borderId="5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1" fontId="8" fillId="0" borderId="0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1" fontId="8" fillId="0" borderId="3" xfId="0" applyNumberFormat="1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11" fontId="8" fillId="0" borderId="2" xfId="0" applyNumberFormat="1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11" fontId="8" fillId="0" borderId="3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2" fillId="6" borderId="0" xfId="0" applyFont="1" applyFill="1" applyBorder="1"/>
    <xf numFmtId="0" fontId="22" fillId="6" borderId="0" xfId="0" applyFont="1" applyFill="1" applyBorder="1" applyAlignment="1">
      <alignment horizontal="center"/>
    </xf>
    <xf numFmtId="11" fontId="22" fillId="6" borderId="0" xfId="0" applyNumberFormat="1" applyFont="1" applyFill="1" applyBorder="1" applyAlignment="1">
      <alignment horizontal="center"/>
    </xf>
    <xf numFmtId="0" fontId="22" fillId="6" borderId="0" xfId="0" applyFont="1" applyFill="1"/>
    <xf numFmtId="167" fontId="12" fillId="0" borderId="4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167" fontId="12" fillId="0" borderId="5" xfId="0" applyNumberFormat="1" applyFont="1" applyFill="1" applyBorder="1" applyAlignment="1">
      <alignment horizontal="left"/>
    </xf>
    <xf numFmtId="11" fontId="12" fillId="0" borderId="0" xfId="0" applyNumberFormat="1" applyFont="1" applyFill="1" applyBorder="1" applyAlignment="1">
      <alignment horizontal="center"/>
    </xf>
    <xf numFmtId="167" fontId="12" fillId="0" borderId="6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/>
    <xf numFmtId="1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right"/>
    </xf>
    <xf numFmtId="0" fontId="15" fillId="0" borderId="3" xfId="0" applyFont="1" applyFill="1" applyBorder="1"/>
    <xf numFmtId="0" fontId="15" fillId="0" borderId="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7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11" fontId="15" fillId="0" borderId="0" xfId="0" applyNumberFormat="1" applyFont="1" applyFill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2" fontId="15" fillId="0" borderId="0" xfId="0" applyNumberFormat="1" applyFont="1" applyFill="1"/>
    <xf numFmtId="0" fontId="28" fillId="0" borderId="0" xfId="0" applyFont="1" applyFill="1"/>
    <xf numFmtId="0" fontId="12" fillId="0" borderId="4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center"/>
    </xf>
    <xf numFmtId="11" fontId="27" fillId="0" borderId="2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0" fontId="27" fillId="0" borderId="3" xfId="0" applyFont="1" applyFill="1" applyBorder="1" applyAlignment="1">
      <alignment horizontal="center"/>
    </xf>
    <xf numFmtId="11" fontId="12" fillId="0" borderId="3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174" fontId="15" fillId="0" borderId="0" xfId="0" applyNumberFormat="1" applyFont="1" applyFill="1" applyAlignment="1">
      <alignment horizontal="center"/>
    </xf>
    <xf numFmtId="174" fontId="12" fillId="0" borderId="15" xfId="0" applyNumberFormat="1" applyFont="1" applyFill="1" applyBorder="1" applyAlignment="1">
      <alignment horizontal="center" vertical="center" wrapText="1"/>
    </xf>
    <xf numFmtId="174" fontId="22" fillId="6" borderId="0" xfId="0" applyNumberFormat="1" applyFont="1" applyFill="1" applyBorder="1" applyAlignment="1">
      <alignment horizontal="center"/>
    </xf>
    <xf numFmtId="174" fontId="12" fillId="0" borderId="2" xfId="0" applyNumberFormat="1" applyFont="1" applyFill="1" applyBorder="1" applyAlignment="1">
      <alignment horizontal="center"/>
    </xf>
    <xf numFmtId="174" fontId="27" fillId="0" borderId="2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27" fillId="0" borderId="0" xfId="0" applyNumberFormat="1" applyFont="1" applyFill="1" applyBorder="1" applyAlignment="1">
      <alignment horizontal="center"/>
    </xf>
    <xf numFmtId="174" fontId="12" fillId="0" borderId="3" xfId="0" applyNumberFormat="1" applyFont="1" applyFill="1" applyBorder="1" applyAlignment="1">
      <alignment horizontal="center"/>
    </xf>
    <xf numFmtId="174" fontId="27" fillId="0" borderId="3" xfId="0" applyNumberFormat="1" applyFont="1" applyFill="1" applyBorder="1" applyAlignment="1">
      <alignment horizontal="center"/>
    </xf>
    <xf numFmtId="174" fontId="15" fillId="0" borderId="2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 horizontal="center"/>
    </xf>
    <xf numFmtId="174" fontId="15" fillId="0" borderId="3" xfId="0" applyNumberFormat="1" applyFont="1" applyFill="1" applyBorder="1" applyAlignment="1">
      <alignment horizontal="center"/>
    </xf>
    <xf numFmtId="174" fontId="8" fillId="0" borderId="2" xfId="0" applyNumberFormat="1" applyFont="1" applyFill="1" applyBorder="1"/>
    <xf numFmtId="174" fontId="8" fillId="0" borderId="0" xfId="0" applyNumberFormat="1" applyFont="1" applyFill="1" applyBorder="1"/>
    <xf numFmtId="174" fontId="8" fillId="0" borderId="3" xfId="0" applyNumberFormat="1" applyFont="1" applyFill="1" applyBorder="1"/>
    <xf numFmtId="174" fontId="15" fillId="0" borderId="3" xfId="0" applyNumberFormat="1" applyFont="1" applyFill="1" applyBorder="1"/>
    <xf numFmtId="175" fontId="12" fillId="0" borderId="3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12" fillId="3" borderId="0" xfId="0" applyNumberFormat="1" applyFont="1" applyFill="1" applyBorder="1" applyAlignment="1">
      <alignment horizontal="left"/>
    </xf>
    <xf numFmtId="1" fontId="8" fillId="0" borderId="3" xfId="0" applyNumberFormat="1" applyFont="1" applyBorder="1" applyAlignment="1">
      <alignment horizontal="center"/>
    </xf>
    <xf numFmtId="0" fontId="24" fillId="0" borderId="0" xfId="0" applyFont="1"/>
    <xf numFmtId="1" fontId="24" fillId="0" borderId="0" xfId="0" applyNumberFormat="1" applyFont="1" applyAlignment="1">
      <alignment horizontal="center"/>
    </xf>
    <xf numFmtId="171" fontId="24" fillId="0" borderId="0" xfId="0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2" fontId="24" fillId="0" borderId="0" xfId="0" applyNumberFormat="1" applyFont="1" applyFill="1" applyAlignment="1">
      <alignment horizontal="center"/>
    </xf>
    <xf numFmtId="172" fontId="24" fillId="0" borderId="0" xfId="0" applyNumberFormat="1" applyFont="1" applyFill="1" applyBorder="1" applyAlignment="1">
      <alignment horizontal="center"/>
    </xf>
    <xf numFmtId="168" fontId="24" fillId="0" borderId="0" xfId="0" applyNumberFormat="1" applyFont="1" applyFill="1" applyBorder="1" applyAlignment="1">
      <alignment horizontal="center"/>
    </xf>
    <xf numFmtId="169" fontId="24" fillId="0" borderId="0" xfId="0" applyNumberFormat="1" applyFont="1" applyFill="1" applyBorder="1" applyAlignment="1">
      <alignment horizontal="center"/>
    </xf>
    <xf numFmtId="0" fontId="24" fillId="0" borderId="0" xfId="0" applyFont="1" applyFill="1"/>
    <xf numFmtId="2" fontId="15" fillId="0" borderId="0" xfId="0" applyNumberFormat="1" applyFont="1" applyFill="1" applyBorder="1" applyAlignment="1">
      <alignment horizontal="center"/>
    </xf>
    <xf numFmtId="2" fontId="22" fillId="6" borderId="0" xfId="0" applyNumberFormat="1" applyFont="1" applyFill="1" applyBorder="1" applyAlignment="1">
      <alignment horizontal="center"/>
    </xf>
    <xf numFmtId="2" fontId="0" fillId="0" borderId="0" xfId="0" applyNumberFormat="1"/>
    <xf numFmtId="165" fontId="15" fillId="0" borderId="0" xfId="0" applyNumberFormat="1" applyFont="1" applyFill="1" applyBorder="1" applyAlignment="1">
      <alignment horizontal="center"/>
    </xf>
    <xf numFmtId="165" fontId="22" fillId="6" borderId="0" xfId="0" applyNumberFormat="1" applyFont="1" applyFill="1" applyBorder="1" applyAlignment="1">
      <alignment horizontal="center"/>
    </xf>
    <xf numFmtId="165" fontId="12" fillId="0" borderId="8" xfId="0" applyNumberFormat="1" applyFont="1" applyFill="1" applyBorder="1" applyAlignment="1">
      <alignment horizontal="center"/>
    </xf>
    <xf numFmtId="165" fontId="0" fillId="0" borderId="0" xfId="0" applyNumberFormat="1"/>
    <xf numFmtId="165" fontId="27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24" fillId="0" borderId="0" xfId="0" applyNumberFormat="1" applyFont="1" applyFill="1" applyAlignment="1">
      <alignment horizontal="center"/>
    </xf>
    <xf numFmtId="165" fontId="15" fillId="0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" xfId="0" applyFont="1" applyBorder="1"/>
    <xf numFmtId="0" fontId="5" fillId="0" borderId="3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/>
    <xf numFmtId="0" fontId="1" fillId="0" borderId="0" xfId="0" applyFont="1" applyBorder="1"/>
    <xf numFmtId="0" fontId="1" fillId="0" borderId="8" xfId="0" applyFont="1" applyBorder="1"/>
    <xf numFmtId="0" fontId="5" fillId="0" borderId="6" xfId="0" applyFont="1" applyBorder="1"/>
    <xf numFmtId="0" fontId="5" fillId="0" borderId="9" xfId="0" applyFont="1" applyBorder="1" applyAlignment="1">
      <alignment horizontal="center"/>
    </xf>
    <xf numFmtId="0" fontId="3" fillId="0" borderId="13" xfId="0" applyFont="1" applyBorder="1"/>
    <xf numFmtId="9" fontId="3" fillId="0" borderId="14" xfId="0" applyNumberFormat="1" applyFont="1" applyBorder="1" applyAlignment="1">
      <alignment horizontal="center"/>
    </xf>
    <xf numFmtId="0" fontId="1" fillId="0" borderId="9" xfId="0" applyFont="1" applyBorder="1"/>
    <xf numFmtId="0" fontId="4" fillId="0" borderId="7" xfId="0" applyFont="1" applyBorder="1" applyAlignment="1">
      <alignment vertical="center"/>
    </xf>
    <xf numFmtId="0" fontId="4" fillId="0" borderId="4" xfId="0" applyFont="1" applyBorder="1"/>
    <xf numFmtId="0" fontId="1" fillId="0" borderId="7" xfId="0" applyFont="1" applyBorder="1"/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2" fontId="30" fillId="0" borderId="0" xfId="0" applyNumberFormat="1" applyFont="1" applyAlignment="1">
      <alignment horizontal="center"/>
    </xf>
    <xf numFmtId="0" fontId="3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1" fontId="3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1" fontId="3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/>
    <xf numFmtId="11" fontId="3" fillId="0" borderId="6" xfId="0" applyNumberFormat="1" applyFont="1" applyBorder="1" applyAlignment="1">
      <alignment horizontal="center"/>
    </xf>
    <xf numFmtId="11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1" fillId="0" borderId="3" xfId="0" applyFont="1" applyBorder="1" applyAlignment="1">
      <alignment horizontal="center" vertical="center"/>
    </xf>
    <xf numFmtId="11" fontId="32" fillId="0" borderId="5" xfId="0" applyNumberFormat="1" applyFont="1" applyBorder="1" applyAlignment="1">
      <alignment horizontal="center"/>
    </xf>
    <xf numFmtId="11" fontId="32" fillId="0" borderId="8" xfId="0" applyNumberFormat="1" applyFont="1" applyBorder="1" applyAlignment="1">
      <alignment horizontal="center"/>
    </xf>
    <xf numFmtId="0" fontId="31" fillId="7" borderId="2" xfId="0" applyFont="1" applyFill="1" applyBorder="1"/>
    <xf numFmtId="0" fontId="31" fillId="7" borderId="2" xfId="0" applyFont="1" applyFill="1" applyBorder="1" applyAlignment="1">
      <alignment horizontal="center"/>
    </xf>
    <xf numFmtId="0" fontId="31" fillId="7" borderId="4" xfId="0" applyFont="1" applyFill="1" applyBorder="1" applyAlignment="1">
      <alignment horizontal="center"/>
    </xf>
    <xf numFmtId="2" fontId="31" fillId="7" borderId="2" xfId="0" applyNumberFormat="1" applyFont="1" applyFill="1" applyBorder="1" applyAlignment="1">
      <alignment horizontal="center"/>
    </xf>
    <xf numFmtId="0" fontId="31" fillId="7" borderId="7" xfId="0" applyFont="1" applyFill="1" applyBorder="1" applyAlignment="1">
      <alignment horizontal="center"/>
    </xf>
    <xf numFmtId="0" fontId="34" fillId="0" borderId="0" xfId="0" applyFont="1" applyFill="1"/>
    <xf numFmtId="1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1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66" fontId="32" fillId="0" borderId="0" xfId="0" applyNumberFormat="1" applyFont="1" applyBorder="1" applyAlignment="1">
      <alignment horizontal="center"/>
    </xf>
    <xf numFmtId="0" fontId="31" fillId="0" borderId="2" xfId="0" applyFont="1" applyBorder="1" applyAlignment="1">
      <alignment horizontal="center" vertical="center"/>
    </xf>
    <xf numFmtId="0" fontId="3" fillId="0" borderId="5" xfId="0" applyFont="1" applyBorder="1"/>
    <xf numFmtId="0" fontId="31" fillId="7" borderId="4" xfId="0" applyFont="1" applyFill="1" applyBorder="1"/>
    <xf numFmtId="0" fontId="32" fillId="0" borderId="5" xfId="0" applyFont="1" applyBorder="1"/>
    <xf numFmtId="2" fontId="32" fillId="0" borderId="8" xfId="0" applyNumberFormat="1" applyFont="1" applyBorder="1" applyAlignment="1">
      <alignment horizontal="center"/>
    </xf>
    <xf numFmtId="0" fontId="3" fillId="0" borderId="6" xfId="0" applyFont="1" applyBorder="1"/>
    <xf numFmtId="2" fontId="3" fillId="0" borderId="9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1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1" fillId="7" borderId="4" xfId="0" applyFont="1" applyFill="1" applyBorder="1" applyAlignment="1">
      <alignment horizontal="left" vertical="center"/>
    </xf>
    <xf numFmtId="0" fontId="31" fillId="7" borderId="2" xfId="0" applyFont="1" applyFill="1" applyBorder="1" applyAlignment="1">
      <alignment horizontal="left" vertical="center"/>
    </xf>
    <xf numFmtId="2" fontId="31" fillId="7" borderId="2" xfId="0" applyNumberFormat="1" applyFont="1" applyFill="1" applyBorder="1" applyAlignment="1">
      <alignment horizontal="left" vertical="center"/>
    </xf>
    <xf numFmtId="0" fontId="31" fillId="7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1" fillId="7" borderId="5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2" fontId="3" fillId="7" borderId="0" xfId="0" applyNumberFormat="1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9" fillId="0" borderId="3" xfId="0" applyFont="1" applyFill="1" applyBorder="1" applyAlignment="1">
      <alignment horizontal="center"/>
    </xf>
    <xf numFmtId="0" fontId="17" fillId="0" borderId="0" xfId="0" applyFont="1"/>
    <xf numFmtId="0" fontId="1" fillId="2" borderId="17" xfId="0" applyFont="1" applyFill="1" applyBorder="1"/>
    <xf numFmtId="0" fontId="1" fillId="2" borderId="6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17" fillId="0" borderId="4" xfId="0" applyFont="1" applyFill="1" applyBorder="1" applyAlignment="1">
      <alignment vertical="center"/>
    </xf>
    <xf numFmtId="0" fontId="36" fillId="0" borderId="0" xfId="0" applyFont="1"/>
    <xf numFmtId="0" fontId="36" fillId="0" borderId="3" xfId="0" applyFont="1" applyBorder="1"/>
    <xf numFmtId="0" fontId="17" fillId="0" borderId="3" xfId="0" applyFont="1" applyBorder="1"/>
    <xf numFmtId="0" fontId="32" fillId="0" borderId="0" xfId="0" applyFont="1"/>
    <xf numFmtId="0" fontId="32" fillId="0" borderId="0" xfId="0" applyFont="1" applyFill="1" applyBorder="1" applyAlignment="1">
      <alignment horizontal="center"/>
    </xf>
    <xf numFmtId="17" fontId="32" fillId="0" borderId="0" xfId="0" applyNumberFormat="1" applyFont="1" applyFill="1" applyBorder="1" applyAlignment="1">
      <alignment horizontal="center"/>
    </xf>
    <xf numFmtId="1" fontId="32" fillId="0" borderId="0" xfId="0" applyNumberFormat="1" applyFont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68" fontId="32" fillId="0" borderId="0" xfId="0" applyNumberFormat="1" applyFont="1" applyFill="1" applyAlignment="1">
      <alignment horizontal="center"/>
    </xf>
    <xf numFmtId="164" fontId="32" fillId="0" borderId="0" xfId="0" applyNumberFormat="1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2" fontId="32" fillId="0" borderId="0" xfId="0" applyNumberFormat="1" applyFont="1" applyFill="1" applyAlignment="1">
      <alignment horizontal="center"/>
    </xf>
    <xf numFmtId="11" fontId="32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70" fontId="32" fillId="0" borderId="0" xfId="0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72" fontId="32" fillId="0" borderId="0" xfId="0" applyNumberFormat="1" applyFont="1" applyFill="1" applyBorder="1" applyAlignment="1">
      <alignment horizontal="center"/>
    </xf>
    <xf numFmtId="0" fontId="38" fillId="0" borderId="0" xfId="0" applyFont="1" applyFill="1"/>
    <xf numFmtId="0" fontId="40" fillId="0" borderId="11" xfId="0" applyFont="1" applyBorder="1" applyAlignment="1">
      <alignment vertical="center"/>
    </xf>
    <xf numFmtId="0" fontId="24" fillId="0" borderId="5" xfId="0" applyFont="1" applyBorder="1"/>
    <xf numFmtId="2" fontId="3" fillId="0" borderId="0" xfId="0" applyNumberFormat="1" applyFont="1"/>
    <xf numFmtId="0" fontId="9" fillId="0" borderId="0" xfId="0" applyFont="1"/>
    <xf numFmtId="2" fontId="31" fillId="7" borderId="2" xfId="0" applyNumberFormat="1" applyFont="1" applyFill="1" applyBorder="1"/>
    <xf numFmtId="2" fontId="3" fillId="0" borderId="0" xfId="0" applyNumberFormat="1" applyFont="1" applyAlignment="1">
      <alignment horizontal="left" vertical="center"/>
    </xf>
    <xf numFmtId="2" fontId="3" fillId="0" borderId="3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42" fillId="0" borderId="5" xfId="0" applyFont="1" applyBorder="1"/>
    <xf numFmtId="0" fontId="42" fillId="0" borderId="0" xfId="0" applyFont="1" applyBorder="1" applyAlignment="1">
      <alignment horizontal="center"/>
    </xf>
    <xf numFmtId="11" fontId="42" fillId="0" borderId="5" xfId="0" applyNumberFormat="1" applyFont="1" applyBorder="1" applyAlignment="1">
      <alignment horizontal="center"/>
    </xf>
    <xf numFmtId="11" fontId="42" fillId="0" borderId="0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1" fontId="42" fillId="0" borderId="8" xfId="0" applyNumberFormat="1" applyFont="1" applyBorder="1" applyAlignment="1">
      <alignment horizontal="center"/>
    </xf>
    <xf numFmtId="2" fontId="42" fillId="0" borderId="8" xfId="0" applyNumberFormat="1" applyFont="1" applyBorder="1" applyAlignment="1">
      <alignment horizontal="center"/>
    </xf>
    <xf numFmtId="0" fontId="42" fillId="0" borderId="0" xfId="0" applyFont="1"/>
    <xf numFmtId="2" fontId="42" fillId="0" borderId="0" xfId="0" applyNumberFormat="1" applyFont="1"/>
    <xf numFmtId="2" fontId="8" fillId="0" borderId="0" xfId="0" applyNumberFormat="1" applyFont="1"/>
    <xf numFmtId="0" fontId="42" fillId="0" borderId="0" xfId="0" applyFont="1" applyBorder="1"/>
    <xf numFmtId="0" fontId="24" fillId="0" borderId="0" xfId="0" applyFont="1" applyBorder="1" applyAlignment="1">
      <alignment horizontal="center"/>
    </xf>
    <xf numFmtId="11" fontId="24" fillId="0" borderId="5" xfId="0" applyNumberFormat="1" applyFont="1" applyBorder="1" applyAlignment="1">
      <alignment horizontal="center"/>
    </xf>
    <xf numFmtId="11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11" fontId="24" fillId="0" borderId="8" xfId="0" applyNumberFormat="1" applyFont="1" applyBorder="1" applyAlignment="1">
      <alignment horizontal="center"/>
    </xf>
    <xf numFmtId="2" fontId="24" fillId="0" borderId="8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77" fontId="0" fillId="0" borderId="0" xfId="0" applyNumberFormat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2" fontId="31" fillId="0" borderId="2" xfId="0" applyNumberFormat="1" applyFont="1" applyBorder="1" applyAlignment="1">
      <alignment horizontal="center" vertical="center" wrapText="1"/>
    </xf>
    <xf numFmtId="2" fontId="31" fillId="0" borderId="3" xfId="0" applyNumberFormat="1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</cellXfs>
  <cellStyles count="50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Normal" xfId="0" builtinId="0"/>
    <cellStyle name="Normal 2" xfId="235"/>
  </cellStyles>
  <dxfs count="43"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4</xdr:col>
      <xdr:colOff>698500</xdr:colOff>
      <xdr:row>3</xdr:row>
      <xdr:rowOff>114300</xdr:rowOff>
    </xdr:to>
    <xdr:pic>
      <xdr:nvPicPr>
        <xdr:cNvPr id="3" name="Picture 2" descr="Screen Shot 2016-12-26 at 17.48.3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5900"/>
          <a:ext cx="41021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14" sqref="B14"/>
    </sheetView>
  </sheetViews>
  <sheetFormatPr baseColWidth="10" defaultColWidth="10.83203125" defaultRowHeight="13" x14ac:dyDescent="0"/>
  <cols>
    <col min="1" max="2" width="34.1640625" style="297" customWidth="1"/>
    <col min="3" max="3" width="34.5" style="297" customWidth="1"/>
    <col min="4" max="4" width="30" style="297" customWidth="1"/>
    <col min="5" max="16384" width="10.83203125" style="297"/>
  </cols>
  <sheetData>
    <row r="1" spans="1:4" s="291" customFormat="1" ht="18" customHeight="1">
      <c r="A1" s="299" t="s">
        <v>428</v>
      </c>
      <c r="B1" s="299"/>
      <c r="C1" s="299"/>
      <c r="D1" s="299"/>
    </row>
    <row r="2" spans="1:4" ht="25" customHeight="1">
      <c r="A2" s="298" t="s">
        <v>440</v>
      </c>
      <c r="B2" s="298" t="s">
        <v>465</v>
      </c>
      <c r="C2" s="298" t="s">
        <v>437</v>
      </c>
      <c r="D2" s="298" t="s">
        <v>483</v>
      </c>
    </row>
    <row r="3" spans="1:4" ht="17" customHeight="1">
      <c r="A3" s="297" t="s">
        <v>429</v>
      </c>
      <c r="B3" s="297" t="s">
        <v>463</v>
      </c>
      <c r="C3" s="297" t="s">
        <v>430</v>
      </c>
      <c r="D3" s="297" t="s">
        <v>3</v>
      </c>
    </row>
    <row r="4" spans="1:4" ht="17" customHeight="1">
      <c r="A4" s="297" t="s">
        <v>431</v>
      </c>
      <c r="B4" s="297" t="s">
        <v>1</v>
      </c>
      <c r="C4" s="297" t="s">
        <v>431</v>
      </c>
      <c r="D4" s="297" t="s">
        <v>1</v>
      </c>
    </row>
    <row r="5" spans="1:4" ht="17" customHeight="1">
      <c r="A5" s="297" t="s">
        <v>432</v>
      </c>
      <c r="B5" s="297" t="s">
        <v>464</v>
      </c>
      <c r="C5" s="297" t="s">
        <v>433</v>
      </c>
      <c r="D5" s="297" t="s">
        <v>2</v>
      </c>
    </row>
    <row r="6" spans="1:4" ht="17" customHeight="1">
      <c r="A6" s="298" t="s">
        <v>434</v>
      </c>
      <c r="B6" s="298" t="s">
        <v>554</v>
      </c>
      <c r="C6" s="298" t="s">
        <v>435</v>
      </c>
      <c r="D6" s="298" t="s">
        <v>436</v>
      </c>
    </row>
    <row r="7" spans="1:4" ht="24" customHeight="1">
      <c r="A7" s="297" t="s">
        <v>438</v>
      </c>
    </row>
    <row r="8" spans="1:4" ht="14" customHeight="1">
      <c r="A8" s="297" t="s">
        <v>439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18" sqref="B18"/>
    </sheetView>
  </sheetViews>
  <sheetFormatPr baseColWidth="10" defaultColWidth="8.83203125" defaultRowHeight="14" x14ac:dyDescent="0"/>
  <cols>
    <col min="1" max="1" width="8.6640625" customWidth="1"/>
    <col min="2" max="2" width="17.83203125" customWidth="1"/>
    <col min="3" max="3" width="57.1640625" customWidth="1"/>
    <col min="6" max="6" width="59.1640625" customWidth="1"/>
  </cols>
  <sheetData>
    <row r="1" spans="1:6" ht="18" customHeight="1">
      <c r="A1" s="296" t="s">
        <v>423</v>
      </c>
      <c r="B1" s="4"/>
      <c r="C1" s="9"/>
      <c r="D1" s="1"/>
    </row>
    <row r="2" spans="1:6" ht="15" thickBot="1">
      <c r="A2" s="11" t="s">
        <v>0</v>
      </c>
      <c r="B2" s="12" t="s">
        <v>7</v>
      </c>
      <c r="C2" s="13" t="s">
        <v>4</v>
      </c>
      <c r="D2" s="1"/>
    </row>
    <row r="3" spans="1:6">
      <c r="A3" s="355" t="s">
        <v>550</v>
      </c>
      <c r="B3" s="292" t="s">
        <v>5</v>
      </c>
      <c r="C3" s="351" t="s">
        <v>13</v>
      </c>
      <c r="D3" s="1"/>
    </row>
    <row r="4" spans="1:6" ht="15.75" customHeight="1">
      <c r="A4" s="345"/>
      <c r="B4" s="5"/>
      <c r="C4" s="348"/>
      <c r="D4" s="1"/>
      <c r="F4" s="346"/>
    </row>
    <row r="5" spans="1:6" ht="15" customHeight="1">
      <c r="A5" s="7"/>
      <c r="B5" s="5"/>
      <c r="C5" s="348"/>
      <c r="D5" s="1"/>
      <c r="F5" s="346"/>
    </row>
    <row r="6" spans="1:6" ht="15" customHeight="1">
      <c r="A6" s="7"/>
      <c r="B6" s="5"/>
      <c r="C6" s="348"/>
      <c r="D6" s="1"/>
      <c r="F6" s="346"/>
    </row>
    <row r="7" spans="1:6" ht="15" customHeight="1">
      <c r="A7" s="7"/>
      <c r="B7" s="5"/>
      <c r="C7" s="348"/>
      <c r="D7" s="1"/>
      <c r="F7" s="346"/>
    </row>
    <row r="8" spans="1:6" ht="15" customHeight="1">
      <c r="A8" s="7"/>
      <c r="B8" s="5"/>
      <c r="C8" s="348"/>
      <c r="D8" s="1"/>
      <c r="F8" s="346"/>
    </row>
    <row r="9" spans="1:6" ht="15" customHeight="1">
      <c r="A9" s="293"/>
      <c r="B9" s="294"/>
      <c r="C9" s="349"/>
      <c r="D9" s="1"/>
      <c r="F9" s="346"/>
    </row>
    <row r="10" spans="1:6" ht="15" customHeight="1">
      <c r="A10" s="344" t="s">
        <v>551</v>
      </c>
      <c r="B10" s="295" t="s">
        <v>5</v>
      </c>
      <c r="C10" s="347" t="s">
        <v>11</v>
      </c>
      <c r="D10" s="1"/>
      <c r="F10" s="346"/>
    </row>
    <row r="11" spans="1:6">
      <c r="A11" s="345"/>
      <c r="B11" s="5"/>
      <c r="C11" s="348"/>
      <c r="D11" s="1"/>
      <c r="F11" s="346"/>
    </row>
    <row r="12" spans="1:6">
      <c r="A12" s="7"/>
      <c r="B12" s="5"/>
      <c r="C12" s="348"/>
      <c r="D12" s="1"/>
      <c r="F12" s="346"/>
    </row>
    <row r="13" spans="1:6">
      <c r="A13" s="7"/>
      <c r="B13" s="5"/>
      <c r="C13" s="348"/>
      <c r="D13" s="1"/>
      <c r="F13" s="346"/>
    </row>
    <row r="14" spans="1:6">
      <c r="A14" s="7"/>
      <c r="B14" s="5"/>
      <c r="C14" s="348"/>
      <c r="D14" s="1"/>
      <c r="F14" s="346"/>
    </row>
    <row r="15" spans="1:6">
      <c r="A15" s="7"/>
      <c r="B15" s="5"/>
      <c r="C15" s="348"/>
      <c r="D15" s="1"/>
      <c r="F15" s="346"/>
    </row>
    <row r="16" spans="1:6">
      <c r="A16" s="293"/>
      <c r="B16" s="294"/>
      <c r="C16" s="349"/>
      <c r="D16" s="1"/>
      <c r="F16" s="346"/>
    </row>
    <row r="17" spans="1:6">
      <c r="A17" s="344" t="s">
        <v>552</v>
      </c>
      <c r="B17" s="295" t="s">
        <v>5</v>
      </c>
      <c r="C17" s="347" t="s">
        <v>12</v>
      </c>
      <c r="D17" s="1"/>
      <c r="F17" s="346"/>
    </row>
    <row r="18" spans="1:6">
      <c r="A18" s="345"/>
      <c r="B18" s="5"/>
      <c r="C18" s="348"/>
      <c r="D18" s="1"/>
      <c r="F18" s="346"/>
    </row>
    <row r="19" spans="1:6">
      <c r="A19" s="7"/>
      <c r="B19" s="5"/>
      <c r="C19" s="348"/>
      <c r="D19" s="1"/>
      <c r="F19" s="346"/>
    </row>
    <row r="20" spans="1:6">
      <c r="A20" s="7"/>
      <c r="B20" s="5"/>
      <c r="C20" s="348"/>
      <c r="D20" s="1"/>
      <c r="F20" s="346"/>
    </row>
    <row r="21" spans="1:6">
      <c r="A21" s="7"/>
      <c r="B21" s="5"/>
      <c r="C21" s="348"/>
      <c r="D21" s="1"/>
      <c r="F21" s="346"/>
    </row>
    <row r="22" spans="1:6">
      <c r="A22" s="7"/>
      <c r="B22" s="5"/>
      <c r="C22" s="348"/>
      <c r="D22" s="1"/>
      <c r="F22" s="346"/>
    </row>
    <row r="23" spans="1:6">
      <c r="A23" s="293"/>
      <c r="B23" s="294"/>
      <c r="C23" s="349"/>
      <c r="D23" s="1"/>
      <c r="F23" s="346"/>
    </row>
    <row r="24" spans="1:6" ht="15" customHeight="1">
      <c r="A24" s="344" t="s">
        <v>553</v>
      </c>
      <c r="B24" s="352" t="s">
        <v>419</v>
      </c>
      <c r="C24" s="347" t="s">
        <v>10</v>
      </c>
      <c r="D24" s="1"/>
      <c r="F24" s="346"/>
    </row>
    <row r="25" spans="1:6">
      <c r="A25" s="345"/>
      <c r="B25" s="353"/>
      <c r="C25" s="348"/>
      <c r="D25" s="1"/>
      <c r="F25" s="346"/>
    </row>
    <row r="26" spans="1:6">
      <c r="A26" s="7"/>
      <c r="B26" s="353"/>
      <c r="C26" s="348"/>
      <c r="D26" s="1"/>
      <c r="F26" s="346"/>
    </row>
    <row r="27" spans="1:6">
      <c r="A27" s="7"/>
      <c r="B27" s="353"/>
      <c r="C27" s="348"/>
      <c r="D27" s="1"/>
      <c r="F27" s="346"/>
    </row>
    <row r="28" spans="1:6">
      <c r="A28" s="7"/>
      <c r="B28" s="353"/>
      <c r="C28" s="348"/>
      <c r="D28" s="1"/>
      <c r="F28" s="346"/>
    </row>
    <row r="29" spans="1:6">
      <c r="A29" s="7"/>
      <c r="B29" s="353"/>
      <c r="C29" s="348"/>
      <c r="D29" s="1"/>
      <c r="F29" s="346"/>
    </row>
    <row r="30" spans="1:6">
      <c r="A30" s="293"/>
      <c r="B30" s="354"/>
      <c r="C30" s="349"/>
      <c r="D30" s="1"/>
      <c r="F30" s="346"/>
    </row>
    <row r="31" spans="1:6" ht="15" customHeight="1">
      <c r="A31" s="356" t="s">
        <v>1</v>
      </c>
      <c r="B31" s="295" t="s">
        <v>5</v>
      </c>
      <c r="C31" s="347" t="s">
        <v>420</v>
      </c>
      <c r="D31" s="1"/>
      <c r="F31" s="346"/>
    </row>
    <row r="32" spans="1:6">
      <c r="A32" s="357"/>
      <c r="B32" s="5"/>
      <c r="C32" s="348"/>
      <c r="D32" s="1"/>
      <c r="F32" s="346"/>
    </row>
    <row r="33" spans="1:6" ht="15">
      <c r="A33" s="293"/>
      <c r="B33" s="294"/>
      <c r="C33" s="349"/>
      <c r="D33" s="1"/>
      <c r="F33" s="3"/>
    </row>
    <row r="34" spans="1:6">
      <c r="A34" s="344" t="s">
        <v>466</v>
      </c>
      <c r="B34" s="295" t="s">
        <v>5</v>
      </c>
      <c r="C34" s="347" t="s">
        <v>8</v>
      </c>
      <c r="D34" s="1"/>
    </row>
    <row r="35" spans="1:6">
      <c r="A35" s="345"/>
      <c r="B35" s="5"/>
      <c r="C35" s="348"/>
      <c r="D35" s="1"/>
    </row>
    <row r="36" spans="1:6">
      <c r="A36" s="7"/>
      <c r="B36" s="5"/>
      <c r="C36" s="348"/>
      <c r="D36" s="1"/>
    </row>
    <row r="37" spans="1:6" ht="15" customHeight="1">
      <c r="A37" s="293"/>
      <c r="B37" s="294"/>
      <c r="C37" s="349"/>
      <c r="D37" s="1"/>
    </row>
    <row r="38" spans="1:6">
      <c r="A38" s="344" t="s">
        <v>467</v>
      </c>
      <c r="B38" s="5" t="s">
        <v>6</v>
      </c>
      <c r="C38" s="348" t="s">
        <v>9</v>
      </c>
      <c r="D38" s="1"/>
    </row>
    <row r="39" spans="1:6">
      <c r="A39" s="345"/>
      <c r="B39" s="5"/>
      <c r="C39" s="348"/>
      <c r="D39" s="1"/>
    </row>
    <row r="40" spans="1:6">
      <c r="A40" s="7"/>
      <c r="B40" s="5"/>
      <c r="C40" s="348"/>
      <c r="D40" s="1"/>
    </row>
    <row r="41" spans="1:6">
      <c r="A41" s="8"/>
      <c r="B41" s="6"/>
      <c r="C41" s="349"/>
    </row>
    <row r="42" spans="1:6" ht="6" customHeight="1"/>
    <row r="43" spans="1:6" s="2" customFormat="1" ht="11">
      <c r="A43" s="350" t="s">
        <v>418</v>
      </c>
      <c r="B43" s="350"/>
      <c r="C43" s="350"/>
    </row>
    <row r="44" spans="1:6">
      <c r="A44" s="350"/>
      <c r="B44" s="350"/>
      <c r="C44" s="350"/>
    </row>
  </sheetData>
  <mergeCells count="17">
    <mergeCell ref="A31:A32"/>
    <mergeCell ref="A34:A35"/>
    <mergeCell ref="A38:A39"/>
    <mergeCell ref="F4:F32"/>
    <mergeCell ref="C34:C37"/>
    <mergeCell ref="A43:C44"/>
    <mergeCell ref="C38:C41"/>
    <mergeCell ref="C31:C33"/>
    <mergeCell ref="C24:C30"/>
    <mergeCell ref="C17:C23"/>
    <mergeCell ref="C10:C16"/>
    <mergeCell ref="C3:C9"/>
    <mergeCell ref="B24:B30"/>
    <mergeCell ref="A3:A4"/>
    <mergeCell ref="A10:A11"/>
    <mergeCell ref="A17:A18"/>
    <mergeCell ref="A24:A2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opLeftCell="C72" workbookViewId="0">
      <selection activeCell="M92" sqref="M92"/>
    </sheetView>
  </sheetViews>
  <sheetFormatPr baseColWidth="10" defaultColWidth="8.83203125" defaultRowHeight="11" x14ac:dyDescent="0"/>
  <cols>
    <col min="1" max="1" width="11.6640625" style="14" customWidth="1"/>
    <col min="2" max="2" width="9.1640625" style="15" customWidth="1"/>
    <col min="3" max="3" width="11.83203125" style="16" customWidth="1"/>
    <col min="4" max="4" width="9.1640625" style="17" customWidth="1"/>
    <col min="5" max="5" width="13.6640625" style="16" customWidth="1"/>
    <col min="6" max="6" width="9.1640625" style="17" customWidth="1"/>
    <col min="7" max="7" width="9.33203125" style="18" customWidth="1"/>
    <col min="8" max="8" width="9.1640625" style="19" customWidth="1"/>
    <col min="9" max="9" width="9.1640625" style="20" customWidth="1"/>
    <col min="10" max="10" width="13" style="21" customWidth="1"/>
    <col min="11" max="11" width="12.6640625" style="19" customWidth="1"/>
    <col min="12" max="12" width="13.33203125" style="19" customWidth="1"/>
    <col min="13" max="13" width="31" style="22" customWidth="1"/>
    <col min="14" max="16384" width="8.83203125" style="22"/>
  </cols>
  <sheetData>
    <row r="1" spans="1:13" s="70" customFormat="1" ht="18" customHeight="1">
      <c r="A1" s="154" t="s">
        <v>424</v>
      </c>
      <c r="B1" s="63"/>
      <c r="C1" s="64"/>
      <c r="D1" s="65"/>
      <c r="E1" s="64"/>
      <c r="F1" s="65"/>
      <c r="G1" s="66"/>
      <c r="H1" s="67"/>
      <c r="I1" s="68"/>
      <c r="J1" s="69"/>
      <c r="K1" s="67"/>
      <c r="L1" s="67"/>
    </row>
    <row r="2" spans="1:13" ht="15.75" customHeight="1">
      <c r="A2" s="23"/>
      <c r="B2" s="358" t="s">
        <v>269</v>
      </c>
      <c r="C2" s="359"/>
      <c r="D2" s="358" t="s">
        <v>270</v>
      </c>
      <c r="E2" s="360"/>
      <c r="F2" s="361" t="s">
        <v>271</v>
      </c>
      <c r="G2" s="362"/>
      <c r="H2" s="362"/>
      <c r="I2" s="363"/>
      <c r="J2" s="24"/>
      <c r="K2" s="364" t="s">
        <v>140</v>
      </c>
      <c r="L2" s="366" t="s">
        <v>141</v>
      </c>
    </row>
    <row r="3" spans="1:13" ht="24" customHeight="1">
      <c r="A3" s="25" t="s">
        <v>142</v>
      </c>
      <c r="B3" s="26" t="s">
        <v>272</v>
      </c>
      <c r="C3" s="27" t="s">
        <v>143</v>
      </c>
      <c r="D3" s="28" t="s">
        <v>272</v>
      </c>
      <c r="E3" s="27" t="s">
        <v>143</v>
      </c>
      <c r="F3" s="28" t="s">
        <v>272</v>
      </c>
      <c r="G3" s="29" t="s">
        <v>143</v>
      </c>
      <c r="H3" s="30" t="s">
        <v>273</v>
      </c>
      <c r="I3" s="31" t="s">
        <v>144</v>
      </c>
      <c r="J3" s="71" t="s">
        <v>145</v>
      </c>
      <c r="K3" s="365"/>
      <c r="L3" s="367"/>
      <c r="M3" s="290" t="s">
        <v>390</v>
      </c>
    </row>
    <row r="4" spans="1:13">
      <c r="A4" s="33" t="s">
        <v>517</v>
      </c>
      <c r="B4" s="34"/>
      <c r="C4" s="35"/>
      <c r="D4" s="36"/>
      <c r="E4" s="35"/>
      <c r="F4" s="36"/>
      <c r="G4" s="37"/>
      <c r="H4" s="38"/>
      <c r="I4" s="39"/>
      <c r="J4" s="32"/>
      <c r="K4" s="40"/>
      <c r="L4" s="40"/>
    </row>
    <row r="5" spans="1:13">
      <c r="A5" s="14" t="s">
        <v>146</v>
      </c>
      <c r="B5" s="15">
        <v>354.74615</v>
      </c>
      <c r="C5" s="16">
        <v>6952.5216600000003</v>
      </c>
      <c r="D5" s="17">
        <v>438.72300000000001</v>
      </c>
      <c r="E5" s="16">
        <v>9926.92</v>
      </c>
      <c r="F5" s="17">
        <v>1005.89</v>
      </c>
      <c r="G5" s="18">
        <v>34207</v>
      </c>
      <c r="H5" s="41">
        <v>6.4483660092228021</v>
      </c>
      <c r="I5" s="42">
        <v>0.16889999999999999</v>
      </c>
      <c r="J5" s="21" t="s">
        <v>147</v>
      </c>
      <c r="K5" s="43">
        <f t="shared" ref="K5:K14" si="0">L5*SQRT(1-2*((1.5/L5)^2))</f>
        <v>6.4483660092228021</v>
      </c>
      <c r="L5" s="43">
        <v>6.7883300000000002</v>
      </c>
    </row>
    <row r="6" spans="1:13">
      <c r="A6" s="14" t="s">
        <v>148</v>
      </c>
      <c r="B6" s="15">
        <v>354.803</v>
      </c>
      <c r="C6" s="16">
        <v>4833.91</v>
      </c>
      <c r="D6" s="17">
        <v>438.72300000000001</v>
      </c>
      <c r="E6" s="16">
        <v>6044.34</v>
      </c>
      <c r="F6" s="17">
        <v>1007.78</v>
      </c>
      <c r="G6" s="18">
        <v>15761.1</v>
      </c>
      <c r="H6" s="41">
        <v>6.5911215924454014</v>
      </c>
      <c r="I6" s="42">
        <v>0.16883000000000001</v>
      </c>
      <c r="J6" s="21" t="s">
        <v>147</v>
      </c>
      <c r="K6" s="43">
        <f t="shared" si="0"/>
        <v>6.5911215924454014</v>
      </c>
      <c r="L6" s="43">
        <v>6.92408</v>
      </c>
    </row>
    <row r="7" spans="1:13">
      <c r="A7" s="14" t="s">
        <v>149</v>
      </c>
      <c r="B7" s="15">
        <v>354.803</v>
      </c>
      <c r="C7" s="16">
        <v>9015.44</v>
      </c>
      <c r="D7" s="17">
        <v>438.72300000000001</v>
      </c>
      <c r="E7" s="16">
        <v>7413.87</v>
      </c>
      <c r="F7" s="17">
        <v>1005.89</v>
      </c>
      <c r="G7" s="18">
        <v>19001.599999999999</v>
      </c>
      <c r="H7" s="41">
        <v>6.5100584668342263</v>
      </c>
      <c r="I7" s="42">
        <v>0.17907999999999999</v>
      </c>
      <c r="J7" s="21" t="s">
        <v>147</v>
      </c>
      <c r="K7" s="43">
        <f t="shared" si="0"/>
        <v>6.5100584668342263</v>
      </c>
      <c r="L7" s="43">
        <v>6.8469600000000002</v>
      </c>
    </row>
    <row r="8" spans="1:13">
      <c r="A8" s="14" t="s">
        <v>150</v>
      </c>
      <c r="B8" s="15">
        <v>354.96622000000002</v>
      </c>
      <c r="C8" s="16">
        <v>8397.3899299999994</v>
      </c>
      <c r="D8" s="17">
        <v>438.72300000000001</v>
      </c>
      <c r="E8" s="16">
        <v>13970.4</v>
      </c>
      <c r="F8" s="17">
        <v>1005.89</v>
      </c>
      <c r="G8" s="18">
        <v>41565.5</v>
      </c>
      <c r="H8" s="41">
        <v>5.9023285440239599</v>
      </c>
      <c r="I8" s="42">
        <v>0.16264999999999999</v>
      </c>
      <c r="J8" s="21" t="s">
        <v>147</v>
      </c>
      <c r="K8" s="43">
        <f t="shared" si="0"/>
        <v>5.9023285440239599</v>
      </c>
      <c r="L8" s="43">
        <v>6.27196</v>
      </c>
    </row>
    <row r="9" spans="1:13">
      <c r="A9" s="14" t="s">
        <v>151</v>
      </c>
      <c r="B9" s="15">
        <v>354.98831000000001</v>
      </c>
      <c r="C9" s="16">
        <v>6221.05231</v>
      </c>
      <c r="D9" s="17">
        <v>438.72300000000001</v>
      </c>
      <c r="E9" s="16">
        <v>10193.5</v>
      </c>
      <c r="F9" s="17">
        <v>1007.78</v>
      </c>
      <c r="G9" s="18">
        <v>40291.699999999997</v>
      </c>
      <c r="H9" s="41">
        <v>5.6688538186832789</v>
      </c>
      <c r="I9" s="42">
        <v>0.13575999999999999</v>
      </c>
      <c r="J9" s="21" t="s">
        <v>147</v>
      </c>
      <c r="K9" s="43">
        <f t="shared" si="0"/>
        <v>5.6688538186832789</v>
      </c>
      <c r="L9" s="43">
        <v>6.0527600000000001</v>
      </c>
    </row>
    <row r="10" spans="1:13">
      <c r="A10" s="14" t="s">
        <v>152</v>
      </c>
      <c r="B10" s="15">
        <v>354.83902999999998</v>
      </c>
      <c r="C10" s="16">
        <v>4423.9774799999996</v>
      </c>
      <c r="D10" s="17">
        <v>438.72300000000001</v>
      </c>
      <c r="E10" s="16">
        <v>10855.5</v>
      </c>
      <c r="F10" s="17">
        <v>1005.89</v>
      </c>
      <c r="G10" s="18">
        <v>45261.2</v>
      </c>
      <c r="H10" s="41">
        <v>6.6529489973695126</v>
      </c>
      <c r="I10" s="42">
        <v>0.19070000000000001</v>
      </c>
      <c r="J10" s="21" t="s">
        <v>147</v>
      </c>
      <c r="K10" s="43">
        <f t="shared" si="0"/>
        <v>6.6529489973695126</v>
      </c>
      <c r="L10" s="43">
        <v>6.9829600000000003</v>
      </c>
    </row>
    <row r="11" spans="1:13">
      <c r="A11" s="14" t="s">
        <v>153</v>
      </c>
      <c r="B11" s="15">
        <v>354.803</v>
      </c>
      <c r="C11" s="16">
        <v>6687.77</v>
      </c>
      <c r="D11" s="17">
        <v>438.72300000000001</v>
      </c>
      <c r="E11" s="16">
        <v>4666.1456099999996</v>
      </c>
      <c r="F11" s="17">
        <v>1005.89</v>
      </c>
      <c r="G11" s="18">
        <v>16284.2</v>
      </c>
      <c r="H11" s="41">
        <v>6.5446417795399627</v>
      </c>
      <c r="I11" s="42">
        <v>0.16547999999999999</v>
      </c>
      <c r="J11" s="21" t="s">
        <v>147</v>
      </c>
      <c r="K11" s="43">
        <f t="shared" si="0"/>
        <v>6.5446417795399627</v>
      </c>
      <c r="L11" s="43">
        <v>6.8798500000000002</v>
      </c>
    </row>
    <row r="12" spans="1:13">
      <c r="A12" s="14" t="s">
        <v>154</v>
      </c>
      <c r="B12" s="15">
        <v>354.69787000000002</v>
      </c>
      <c r="C12" s="16">
        <v>4623.7250199999999</v>
      </c>
      <c r="D12" s="17">
        <v>438.72300000000001</v>
      </c>
      <c r="E12" s="16">
        <v>8634.77</v>
      </c>
      <c r="F12" s="17">
        <v>1007.78</v>
      </c>
      <c r="G12" s="18">
        <v>29273.1</v>
      </c>
      <c r="H12" s="41">
        <v>6.2486594695502484</v>
      </c>
      <c r="I12" s="42">
        <v>0.14971999999999999</v>
      </c>
      <c r="J12" s="21" t="s">
        <v>147</v>
      </c>
      <c r="K12" s="43">
        <f t="shared" si="0"/>
        <v>6.2486594695502484</v>
      </c>
      <c r="L12" s="43">
        <v>6.5989199999999997</v>
      </c>
    </row>
    <row r="13" spans="1:13">
      <c r="A13" s="14" t="s">
        <v>155</v>
      </c>
      <c r="B13" s="15">
        <v>354.45638000000002</v>
      </c>
      <c r="C13" s="16">
        <v>4305.8078800000003</v>
      </c>
      <c r="D13" s="17">
        <v>438.72300000000001</v>
      </c>
      <c r="E13" s="16">
        <v>7065.04</v>
      </c>
      <c r="F13" s="17">
        <v>1005.89</v>
      </c>
      <c r="G13" s="18">
        <v>24160.3</v>
      </c>
      <c r="H13" s="41">
        <v>5.7975945227309573</v>
      </c>
      <c r="I13" s="42">
        <v>0.18689</v>
      </c>
      <c r="J13" s="21" t="s">
        <v>147</v>
      </c>
      <c r="K13" s="43">
        <f t="shared" si="0"/>
        <v>5.7975945227309573</v>
      </c>
      <c r="L13" s="43">
        <v>6.1734999999999998</v>
      </c>
    </row>
    <row r="14" spans="1:13">
      <c r="A14" s="14" t="s">
        <v>156</v>
      </c>
      <c r="B14" s="15">
        <v>354.803</v>
      </c>
      <c r="C14" s="16">
        <v>7338.94</v>
      </c>
      <c r="D14" s="17">
        <v>438.72300000000001</v>
      </c>
      <c r="E14" s="16">
        <v>10324.9</v>
      </c>
      <c r="F14" s="17">
        <v>1007.78</v>
      </c>
      <c r="G14" s="18">
        <v>31547.4</v>
      </c>
      <c r="H14" s="41">
        <v>5.9474492443063349</v>
      </c>
      <c r="I14" s="42">
        <v>0.15179000000000001</v>
      </c>
      <c r="J14" s="21" t="s">
        <v>147</v>
      </c>
      <c r="K14" s="43">
        <f t="shared" si="0"/>
        <v>5.9474492443063349</v>
      </c>
      <c r="L14" s="43">
        <v>6.3144400000000003</v>
      </c>
    </row>
    <row r="15" spans="1:13">
      <c r="H15" s="75">
        <v>6.232241936685063</v>
      </c>
      <c r="I15" s="42"/>
      <c r="J15" s="73" t="s">
        <v>521</v>
      </c>
      <c r="K15" s="74">
        <f>L15*SQRT(1-2*((1.5/L15)^2))</f>
        <v>6.232241936685063</v>
      </c>
      <c r="L15" s="74">
        <f>AVERAGE(L5:L14)</f>
        <v>6.5833759999999995</v>
      </c>
    </row>
    <row r="16" spans="1:13">
      <c r="A16" s="44" t="s">
        <v>541</v>
      </c>
      <c r="H16" s="41"/>
      <c r="I16" s="42"/>
      <c r="K16" s="43"/>
      <c r="L16" s="43"/>
    </row>
    <row r="17" spans="1:13">
      <c r="A17" s="14" t="s">
        <v>157</v>
      </c>
      <c r="B17" s="15">
        <v>356.86099999999999</v>
      </c>
      <c r="C17" s="16">
        <v>9472.36</v>
      </c>
      <c r="D17" s="17">
        <v>438.72300000000001</v>
      </c>
      <c r="E17" s="16">
        <v>11308.7</v>
      </c>
      <c r="F17" s="17">
        <v>1007.78</v>
      </c>
      <c r="G17" s="18">
        <v>42003.3</v>
      </c>
      <c r="H17" s="41">
        <v>5.5422263170047472</v>
      </c>
      <c r="I17" s="42">
        <v>0.12445000000000001</v>
      </c>
      <c r="J17" s="21" t="s">
        <v>147</v>
      </c>
      <c r="K17" s="43">
        <f t="shared" ref="K17:K27" si="1">L17*SQRT(1-2*((1.5/L17)^2))</f>
        <v>5.5422263170047472</v>
      </c>
      <c r="L17" s="43">
        <v>5.9343300000000001</v>
      </c>
    </row>
    <row r="18" spans="1:13">
      <c r="A18" s="14" t="s">
        <v>158</v>
      </c>
      <c r="B18" s="15">
        <v>356.85210000000001</v>
      </c>
      <c r="C18" s="16">
        <v>2885.1797200000001</v>
      </c>
      <c r="D18" s="17">
        <v>438.72300000000001</v>
      </c>
      <c r="E18" s="16">
        <v>9639.5</v>
      </c>
      <c r="F18" s="17">
        <v>1007.78</v>
      </c>
      <c r="G18" s="18">
        <v>27352.9</v>
      </c>
      <c r="H18" s="41">
        <v>5.8508397398065863</v>
      </c>
      <c r="I18" s="42">
        <v>0.14410000000000001</v>
      </c>
      <c r="J18" s="21" t="s">
        <v>147</v>
      </c>
      <c r="K18" s="43">
        <f t="shared" si="1"/>
        <v>5.8508397398065863</v>
      </c>
      <c r="L18" s="43">
        <v>6.2235300000000002</v>
      </c>
    </row>
    <row r="19" spans="1:13">
      <c r="A19" s="14" t="s">
        <v>159</v>
      </c>
      <c r="B19" s="15">
        <v>356.99561</v>
      </c>
      <c r="C19" s="16">
        <v>3873.85205</v>
      </c>
      <c r="D19" s="17">
        <v>438.72300000000001</v>
      </c>
      <c r="E19" s="16">
        <v>7982.56</v>
      </c>
      <c r="F19" s="17">
        <v>1007.78</v>
      </c>
      <c r="G19" s="18">
        <v>27308</v>
      </c>
      <c r="H19" s="41">
        <v>6.0410203626953622</v>
      </c>
      <c r="I19" s="42">
        <v>0.19944000000000001</v>
      </c>
      <c r="J19" s="21" t="s">
        <v>147</v>
      </c>
      <c r="K19" s="43">
        <f t="shared" si="1"/>
        <v>6.0410203626953622</v>
      </c>
      <c r="L19" s="43">
        <v>6.4026500000000004</v>
      </c>
    </row>
    <row r="20" spans="1:13">
      <c r="A20" s="14" t="s">
        <v>160</v>
      </c>
      <c r="B20" s="15">
        <v>356.86099999999999</v>
      </c>
      <c r="C20" s="16">
        <v>6020.02</v>
      </c>
      <c r="D20" s="17">
        <v>438.72300000000001</v>
      </c>
      <c r="E20" s="16">
        <v>5986.61</v>
      </c>
      <c r="F20" s="17">
        <v>1007.64639</v>
      </c>
      <c r="G20" s="18">
        <v>3082.0880299999999</v>
      </c>
      <c r="H20" s="41">
        <v>19.147117240798938</v>
      </c>
      <c r="I20" s="42">
        <v>8.0534199999999991</v>
      </c>
      <c r="J20" s="21" t="s">
        <v>164</v>
      </c>
      <c r="K20" s="43">
        <f t="shared" si="1"/>
        <v>19.147117240798938</v>
      </c>
      <c r="L20" s="43">
        <v>19.26427</v>
      </c>
      <c r="M20" s="22" t="s">
        <v>391</v>
      </c>
    </row>
    <row r="21" spans="1:13">
      <c r="A21" s="14" t="s">
        <v>161</v>
      </c>
      <c r="B21" s="15">
        <v>356.67973000000001</v>
      </c>
      <c r="C21" s="16">
        <v>6083.4127699999999</v>
      </c>
      <c r="D21" s="17">
        <v>438.72300000000001</v>
      </c>
      <c r="E21" s="16">
        <v>10129.6</v>
      </c>
      <c r="F21" s="17">
        <v>1007.78</v>
      </c>
      <c r="G21" s="18">
        <v>31003.200000000001</v>
      </c>
      <c r="H21" s="41">
        <v>5.8858127065342476</v>
      </c>
      <c r="I21" s="42">
        <v>0.14343</v>
      </c>
      <c r="J21" s="21" t="s">
        <v>147</v>
      </c>
      <c r="K21" s="43">
        <f t="shared" si="1"/>
        <v>5.8858127065342476</v>
      </c>
      <c r="L21" s="43">
        <v>6.2564200000000003</v>
      </c>
    </row>
    <row r="22" spans="1:13">
      <c r="A22" s="14" t="s">
        <v>162</v>
      </c>
      <c r="B22" s="15">
        <v>355.14210000000003</v>
      </c>
      <c r="C22" s="16">
        <v>4520.0082899999998</v>
      </c>
      <c r="D22" s="17">
        <v>438.72300000000001</v>
      </c>
      <c r="E22" s="16">
        <v>7906.41</v>
      </c>
      <c r="F22" s="17">
        <v>1007.78</v>
      </c>
      <c r="G22" s="18">
        <v>21079.599999999999</v>
      </c>
      <c r="H22" s="41">
        <v>5.6728362500692722</v>
      </c>
      <c r="I22" s="42">
        <v>0.12461</v>
      </c>
      <c r="J22" s="21" t="s">
        <v>147</v>
      </c>
      <c r="K22" s="43">
        <f t="shared" si="1"/>
        <v>5.6728362500692722</v>
      </c>
      <c r="L22" s="43">
        <v>6.0564900000000002</v>
      </c>
    </row>
    <row r="23" spans="1:13">
      <c r="A23" s="14" t="s">
        <v>163</v>
      </c>
      <c r="B23" s="15">
        <v>356.86099999999999</v>
      </c>
      <c r="C23" s="16">
        <v>11769.1</v>
      </c>
      <c r="D23" s="17">
        <v>439.05520999999999</v>
      </c>
      <c r="E23" s="16">
        <v>3335.11184</v>
      </c>
      <c r="F23" s="17">
        <v>1007.78</v>
      </c>
      <c r="G23" s="18">
        <v>11281.4</v>
      </c>
      <c r="H23" s="41">
        <v>5.6721422853803656</v>
      </c>
      <c r="I23" s="42">
        <v>0.12933</v>
      </c>
      <c r="J23" s="21" t="s">
        <v>164</v>
      </c>
      <c r="K23" s="43">
        <f t="shared" si="1"/>
        <v>5.6721422853803656</v>
      </c>
      <c r="L23" s="43">
        <v>6.0558399999999999</v>
      </c>
      <c r="M23" s="22" t="s">
        <v>392</v>
      </c>
    </row>
    <row r="24" spans="1:13">
      <c r="A24" s="14" t="s">
        <v>165</v>
      </c>
      <c r="B24" s="15">
        <v>356.38369</v>
      </c>
      <c r="C24" s="16">
        <v>7482.5408600000001</v>
      </c>
      <c r="D24" s="17">
        <v>438.72300000000001</v>
      </c>
      <c r="E24" s="16">
        <v>10963.6</v>
      </c>
      <c r="F24" s="17">
        <v>1007.78</v>
      </c>
      <c r="G24" s="18">
        <v>44515.3</v>
      </c>
      <c r="H24" s="41">
        <v>5.4853533671496493</v>
      </c>
      <c r="I24" s="42">
        <v>0.12884000000000001</v>
      </c>
      <c r="J24" s="21" t="s">
        <v>147</v>
      </c>
      <c r="K24" s="43">
        <f t="shared" si="1"/>
        <v>5.4853533671496493</v>
      </c>
      <c r="L24" s="43">
        <v>5.8812499999999996</v>
      </c>
    </row>
    <row r="25" spans="1:13">
      <c r="A25" s="14" t="s">
        <v>166</v>
      </c>
      <c r="B25" s="15">
        <v>356.86099999999999</v>
      </c>
      <c r="C25" s="16">
        <v>8742.0300000000007</v>
      </c>
      <c r="D25" s="17">
        <v>438.72300000000001</v>
      </c>
      <c r="E25" s="16">
        <v>6044.34</v>
      </c>
      <c r="F25" s="17">
        <v>1007.78</v>
      </c>
      <c r="G25" s="18">
        <v>8974.1</v>
      </c>
      <c r="H25" s="41">
        <v>5.6404970493831481</v>
      </c>
      <c r="I25" s="42">
        <v>0.14662</v>
      </c>
      <c r="J25" s="21" t="s">
        <v>164</v>
      </c>
      <c r="K25" s="43">
        <f t="shared" si="1"/>
        <v>5.6404970493831481</v>
      </c>
      <c r="L25" s="43">
        <v>6.0262099999999998</v>
      </c>
      <c r="M25" s="22" t="s">
        <v>393</v>
      </c>
    </row>
    <row r="26" spans="1:13">
      <c r="A26" s="14" t="s">
        <v>167</v>
      </c>
      <c r="B26" s="15">
        <v>356.86099999999999</v>
      </c>
      <c r="C26" s="16">
        <v>5279.97</v>
      </c>
      <c r="D26" s="17">
        <v>438.72300000000001</v>
      </c>
      <c r="E26" s="16">
        <v>5059.2700000000004</v>
      </c>
      <c r="F26" s="17">
        <v>1007.78</v>
      </c>
      <c r="G26" s="18">
        <v>14971.4</v>
      </c>
      <c r="H26" s="41">
        <v>8.0086561810081474</v>
      </c>
      <c r="I26" s="42">
        <v>0.19051999999999999</v>
      </c>
      <c r="J26" s="21" t="s">
        <v>147</v>
      </c>
      <c r="K26" s="43">
        <f t="shared" si="1"/>
        <v>8.0086561810081474</v>
      </c>
      <c r="L26" s="43">
        <v>8.2848400000000009</v>
      </c>
    </row>
    <row r="27" spans="1:13">
      <c r="A27" s="14" t="s">
        <v>168</v>
      </c>
      <c r="B27" s="15">
        <v>356.06470999999999</v>
      </c>
      <c r="C27" s="16">
        <v>5581.7172700000001</v>
      </c>
      <c r="D27" s="17">
        <v>438.72300000000001</v>
      </c>
      <c r="E27" s="16">
        <v>8417.3700000000008</v>
      </c>
      <c r="F27" s="17">
        <v>1007.78</v>
      </c>
      <c r="G27" s="18">
        <v>25243.7</v>
      </c>
      <c r="H27" s="41">
        <v>5.9783676990379231</v>
      </c>
      <c r="I27" s="42">
        <v>0.17219999999999999</v>
      </c>
      <c r="J27" s="21" t="s">
        <v>147</v>
      </c>
      <c r="K27" s="43">
        <f t="shared" si="1"/>
        <v>5.9783676990379231</v>
      </c>
      <c r="L27" s="43">
        <v>6.3435699999999997</v>
      </c>
    </row>
    <row r="28" spans="1:13">
      <c r="A28" s="72"/>
      <c r="H28" s="75">
        <v>6</v>
      </c>
      <c r="I28" s="42"/>
      <c r="J28" s="73" t="s">
        <v>522</v>
      </c>
      <c r="K28" s="74">
        <f>L28*SQRT(1-2*((1.5/L28)^2))</f>
        <v>5.9814903877853878</v>
      </c>
      <c r="L28" s="74">
        <f>AVERAGE(L17:L19,L21:L27)</f>
        <v>6.3465129999999998</v>
      </c>
    </row>
    <row r="29" spans="1:13">
      <c r="H29" s="41"/>
      <c r="I29" s="42"/>
      <c r="J29" s="73" t="s">
        <v>542</v>
      </c>
      <c r="K29" s="74">
        <f>AVERAGE(K5:K14,K17:K19,K21:K27)</f>
        <v>6.1044887201388063</v>
      </c>
      <c r="L29" s="43"/>
    </row>
    <row r="30" spans="1:13" s="51" customFormat="1">
      <c r="A30" s="45" t="s">
        <v>518</v>
      </c>
      <c r="B30" s="46"/>
      <c r="C30" s="47"/>
      <c r="D30" s="48"/>
      <c r="E30" s="47"/>
      <c r="F30" s="48"/>
      <c r="G30" s="49"/>
      <c r="H30" s="48"/>
      <c r="I30" s="50"/>
      <c r="J30" s="24"/>
      <c r="K30" s="52"/>
      <c r="L30" s="52"/>
    </row>
    <row r="31" spans="1:13" s="55" customFormat="1">
      <c r="A31" s="53" t="s">
        <v>169</v>
      </c>
      <c r="B31" s="15">
        <v>354.803</v>
      </c>
      <c r="C31" s="16">
        <v>11809.6</v>
      </c>
      <c r="D31" s="17">
        <v>438.72300000000001</v>
      </c>
      <c r="E31" s="16">
        <v>10822.3</v>
      </c>
      <c r="F31" s="17">
        <v>1007.7</v>
      </c>
      <c r="G31" s="54">
        <v>36134.1</v>
      </c>
      <c r="H31" s="17">
        <v>5.8344241883839754</v>
      </c>
      <c r="I31" s="42">
        <v>0.17695</v>
      </c>
      <c r="J31" s="21" t="s">
        <v>147</v>
      </c>
      <c r="K31" s="56">
        <f t="shared" ref="K31:K41" si="2">L31*SQRT(1-2*((1.5/L31)^2))</f>
        <v>5.8344241883839754</v>
      </c>
      <c r="L31" s="56">
        <v>6.2081</v>
      </c>
    </row>
    <row r="32" spans="1:13" s="55" customFormat="1">
      <c r="A32" s="53" t="s">
        <v>170</v>
      </c>
      <c r="B32" s="15">
        <v>353.73216000000002</v>
      </c>
      <c r="C32" s="16">
        <v>9768.9541900000004</v>
      </c>
      <c r="D32" s="17">
        <v>438.72300000000001</v>
      </c>
      <c r="E32" s="16">
        <v>13121.7</v>
      </c>
      <c r="F32" s="17">
        <v>1005.89</v>
      </c>
      <c r="G32" s="54">
        <v>49247.4</v>
      </c>
      <c r="H32" s="17">
        <v>5.968360707899615</v>
      </c>
      <c r="I32" s="42">
        <v>0.14363999999999999</v>
      </c>
      <c r="J32" s="21" t="s">
        <v>147</v>
      </c>
      <c r="K32" s="56">
        <f t="shared" si="2"/>
        <v>5.968360707899615</v>
      </c>
      <c r="L32" s="56">
        <v>6.3341399999999997</v>
      </c>
    </row>
    <row r="33" spans="1:13">
      <c r="A33" s="14" t="s">
        <v>171</v>
      </c>
      <c r="B33" s="15">
        <v>354.69661000000002</v>
      </c>
      <c r="C33" s="16">
        <v>8489.8421600000001</v>
      </c>
      <c r="D33" s="17">
        <v>438.72300000000001</v>
      </c>
      <c r="E33" s="16">
        <v>12383.5</v>
      </c>
      <c r="F33" s="17">
        <v>1007.78</v>
      </c>
      <c r="G33" s="18">
        <v>46932.1</v>
      </c>
      <c r="H33" s="41">
        <v>6.037045735291394</v>
      </c>
      <c r="I33" s="42">
        <v>0.15581</v>
      </c>
      <c r="J33" s="21" t="s">
        <v>147</v>
      </c>
      <c r="K33" s="43">
        <f t="shared" si="2"/>
        <v>6.037045735291394</v>
      </c>
      <c r="L33" s="43">
        <v>6.3989000000000003</v>
      </c>
    </row>
    <row r="34" spans="1:13">
      <c r="A34" s="14" t="s">
        <v>172</v>
      </c>
      <c r="B34" s="15">
        <v>354.8648</v>
      </c>
      <c r="C34" s="16">
        <v>4082.46162</v>
      </c>
      <c r="D34" s="17">
        <v>438.72300000000001</v>
      </c>
      <c r="E34" s="16">
        <v>6893.08</v>
      </c>
      <c r="F34" s="17">
        <v>1007.78</v>
      </c>
      <c r="G34" s="18">
        <v>25757.5</v>
      </c>
      <c r="H34" s="41">
        <v>6.2229918965397992</v>
      </c>
      <c r="I34" s="42">
        <v>0.13485</v>
      </c>
      <c r="J34" s="21" t="s">
        <v>147</v>
      </c>
      <c r="K34" s="43">
        <f t="shared" si="2"/>
        <v>6.2229918965397992</v>
      </c>
      <c r="L34" s="43">
        <v>6.5746200000000004</v>
      </c>
    </row>
    <row r="35" spans="1:13">
      <c r="A35" s="14" t="s">
        <v>173</v>
      </c>
      <c r="B35" s="15">
        <v>354.88087000000002</v>
      </c>
      <c r="C35" s="16">
        <v>7373.14725</v>
      </c>
      <c r="D35" s="17">
        <v>438.72300000000001</v>
      </c>
      <c r="E35" s="16">
        <v>11850.4</v>
      </c>
      <c r="F35" s="17">
        <v>1005.89</v>
      </c>
      <c r="G35" s="18">
        <v>49392.7</v>
      </c>
      <c r="H35" s="41">
        <v>5.7671839317382618</v>
      </c>
      <c r="I35" s="42">
        <v>0.16871</v>
      </c>
      <c r="J35" s="21" t="s">
        <v>147</v>
      </c>
      <c r="K35" s="43">
        <f t="shared" si="2"/>
        <v>5.7671839317382618</v>
      </c>
      <c r="L35" s="43">
        <v>6.1449499999999997</v>
      </c>
    </row>
    <row r="36" spans="1:13">
      <c r="A36" s="14" t="s">
        <v>174</v>
      </c>
      <c r="B36" s="15">
        <v>354.83229999999998</v>
      </c>
      <c r="C36" s="16">
        <v>7349.1253699999997</v>
      </c>
      <c r="D36" s="17">
        <v>438.72300000000001</v>
      </c>
      <c r="E36" s="16">
        <v>10908.3</v>
      </c>
      <c r="F36" s="17">
        <v>1005.89</v>
      </c>
      <c r="G36" s="18">
        <v>41236.699999999997</v>
      </c>
      <c r="H36" s="41">
        <v>7.3076397472850285</v>
      </c>
      <c r="I36" s="42">
        <v>0.18648000000000001</v>
      </c>
      <c r="J36" s="21" t="s">
        <v>147</v>
      </c>
      <c r="K36" s="43">
        <f t="shared" si="2"/>
        <v>7.3076397472850285</v>
      </c>
      <c r="L36" s="43">
        <v>7.6093099999999998</v>
      </c>
    </row>
    <row r="37" spans="1:13">
      <c r="A37" s="14" t="s">
        <v>175</v>
      </c>
      <c r="B37" s="15">
        <v>354.803</v>
      </c>
      <c r="C37" s="16">
        <v>13126.5</v>
      </c>
      <c r="D37" s="17">
        <v>438.72300000000001</v>
      </c>
      <c r="E37" s="16">
        <v>13022.2</v>
      </c>
      <c r="F37" s="17">
        <v>1005.89</v>
      </c>
      <c r="G37" s="18">
        <v>44847.9</v>
      </c>
      <c r="H37" s="41">
        <v>5.8025990073414526</v>
      </c>
      <c r="I37" s="42">
        <v>0.13577</v>
      </c>
      <c r="J37" s="21" t="s">
        <v>147</v>
      </c>
      <c r="K37" s="43">
        <f t="shared" si="2"/>
        <v>5.8025990073414526</v>
      </c>
      <c r="L37" s="43">
        <v>6.1782000000000004</v>
      </c>
    </row>
    <row r="38" spans="1:13">
      <c r="A38" s="14" t="s">
        <v>176</v>
      </c>
      <c r="B38" s="15">
        <v>354.81835999999998</v>
      </c>
      <c r="C38" s="16">
        <v>7638.4707900000003</v>
      </c>
      <c r="D38" s="17">
        <v>438.72300000000001</v>
      </c>
      <c r="E38" s="16">
        <v>13092.2</v>
      </c>
      <c r="F38" s="17">
        <v>1007.78</v>
      </c>
      <c r="G38" s="18">
        <v>34868.9</v>
      </c>
      <c r="H38" s="41">
        <v>5.8478612956276583</v>
      </c>
      <c r="I38" s="42">
        <v>0.14682999999999999</v>
      </c>
      <c r="J38" s="21" t="s">
        <v>164</v>
      </c>
      <c r="K38" s="43">
        <f t="shared" si="2"/>
        <v>5.8478612956276583</v>
      </c>
      <c r="L38" s="43">
        <v>6.2207299999999996</v>
      </c>
      <c r="M38" s="22" t="s">
        <v>394</v>
      </c>
    </row>
    <row r="39" spans="1:13">
      <c r="A39" s="14" t="s">
        <v>177</v>
      </c>
      <c r="B39" s="15">
        <v>354.803</v>
      </c>
      <c r="C39" s="16">
        <v>11900.7</v>
      </c>
      <c r="D39" s="17">
        <v>438.72300000000001</v>
      </c>
      <c r="E39" s="16">
        <v>9922.01</v>
      </c>
      <c r="F39" s="17">
        <v>1005.89</v>
      </c>
      <c r="G39" s="18">
        <v>19082.099999999999</v>
      </c>
      <c r="H39" s="41">
        <v>6.2974612759825686</v>
      </c>
      <c r="I39" s="42">
        <v>0.20188999999999999</v>
      </c>
      <c r="J39" s="21" t="s">
        <v>164</v>
      </c>
      <c r="K39" s="43">
        <f t="shared" si="2"/>
        <v>6.2974612759825686</v>
      </c>
      <c r="L39" s="43">
        <v>6.6451500000000001</v>
      </c>
      <c r="M39" s="22" t="s">
        <v>395</v>
      </c>
    </row>
    <row r="40" spans="1:13">
      <c r="A40" s="14" t="s">
        <v>178</v>
      </c>
      <c r="B40" s="15">
        <v>354.68858</v>
      </c>
      <c r="C40" s="16">
        <v>7873.2146700000003</v>
      </c>
      <c r="D40" s="17">
        <v>438.72300000000001</v>
      </c>
      <c r="E40" s="16">
        <v>12290.1</v>
      </c>
      <c r="F40" s="17">
        <v>1005.89</v>
      </c>
      <c r="G40" s="18">
        <v>45382.7</v>
      </c>
      <c r="H40" s="41">
        <v>5.8306998859485129</v>
      </c>
      <c r="I40" s="42">
        <v>0.14255000000000001</v>
      </c>
      <c r="J40" s="21" t="s">
        <v>147</v>
      </c>
      <c r="K40" s="43">
        <f t="shared" si="2"/>
        <v>5.8306998859485129</v>
      </c>
      <c r="L40" s="43">
        <v>6.2046000000000001</v>
      </c>
    </row>
    <row r="41" spans="1:13">
      <c r="H41" s="75">
        <v>6.0931622739674367</v>
      </c>
      <c r="I41" s="42"/>
      <c r="J41" s="76" t="s">
        <v>523</v>
      </c>
      <c r="K41" s="74">
        <f t="shared" si="2"/>
        <v>6.0931622739674367</v>
      </c>
      <c r="L41" s="74">
        <f>AVERAGE(L31:L40)</f>
        <v>6.4518700000000013</v>
      </c>
    </row>
    <row r="42" spans="1:13">
      <c r="A42" s="44" t="s">
        <v>543</v>
      </c>
      <c r="H42" s="41"/>
      <c r="I42" s="42"/>
      <c r="K42" s="43"/>
    </row>
    <row r="43" spans="1:13">
      <c r="A43" s="14" t="s">
        <v>179</v>
      </c>
      <c r="B43" s="15">
        <v>356.86099999999999</v>
      </c>
      <c r="C43" s="16">
        <v>7796.62</v>
      </c>
      <c r="D43" s="17">
        <v>438.72300000000001</v>
      </c>
      <c r="E43" s="16">
        <v>5673.4</v>
      </c>
      <c r="F43" s="17">
        <v>1007.78</v>
      </c>
      <c r="G43" s="18">
        <v>10425.5</v>
      </c>
      <c r="H43" s="41">
        <v>5.8085824253771241</v>
      </c>
      <c r="I43" s="42">
        <v>0.10388</v>
      </c>
      <c r="J43" s="21" t="s">
        <v>164</v>
      </c>
      <c r="K43" s="43">
        <f t="shared" ref="K43:K54" si="3">L43*SQRT(1-2*((1.5/L43)^2))</f>
        <v>5.8085824253771241</v>
      </c>
      <c r="L43" s="43">
        <v>6.1838199999999999</v>
      </c>
      <c r="M43" s="22" t="s">
        <v>396</v>
      </c>
    </row>
    <row r="44" spans="1:13">
      <c r="A44" s="14" t="s">
        <v>180</v>
      </c>
      <c r="B44" s="15">
        <v>356.88490999999999</v>
      </c>
      <c r="C44" s="16">
        <v>5578.2370000000001</v>
      </c>
      <c r="D44" s="17">
        <v>438.72300000000001</v>
      </c>
      <c r="E44" s="16">
        <v>10176.200000000001</v>
      </c>
      <c r="F44" s="17">
        <v>1007.78</v>
      </c>
      <c r="G44" s="18">
        <v>33145.4</v>
      </c>
      <c r="H44" s="41">
        <v>5.7179751192270851</v>
      </c>
      <c r="I44" s="42">
        <v>0.17588000000000001</v>
      </c>
      <c r="J44" s="21" t="s">
        <v>147</v>
      </c>
      <c r="K44" s="43">
        <f t="shared" si="3"/>
        <v>5.7179751192270851</v>
      </c>
      <c r="L44" s="43">
        <v>6.0987900000000002</v>
      </c>
    </row>
    <row r="45" spans="1:13">
      <c r="A45" s="14" t="s">
        <v>181</v>
      </c>
      <c r="B45" s="15">
        <v>355.04989</v>
      </c>
      <c r="C45" s="16">
        <v>7047.21</v>
      </c>
      <c r="D45" s="17">
        <v>438.72300000000001</v>
      </c>
      <c r="E45" s="16">
        <v>13245.7</v>
      </c>
      <c r="F45" s="17">
        <v>1007.78</v>
      </c>
      <c r="G45" s="18">
        <v>46451.4</v>
      </c>
      <c r="H45" s="41">
        <v>5.448250467406945</v>
      </c>
      <c r="I45" s="42">
        <v>0.1173</v>
      </c>
      <c r="J45" s="21" t="s">
        <v>147</v>
      </c>
      <c r="K45" s="43">
        <f t="shared" si="3"/>
        <v>5.448250467406945</v>
      </c>
      <c r="L45" s="43">
        <v>5.84666</v>
      </c>
    </row>
    <row r="46" spans="1:13">
      <c r="A46" s="14" t="s">
        <v>182</v>
      </c>
      <c r="B46" s="15">
        <v>354.803</v>
      </c>
      <c r="C46" s="16">
        <v>10123.4</v>
      </c>
      <c r="D46" s="17">
        <v>438.72300000000001</v>
      </c>
      <c r="E46" s="16">
        <v>9915.8700000000008</v>
      </c>
      <c r="F46" s="17">
        <v>1007.78</v>
      </c>
      <c r="G46" s="18">
        <v>21782.2</v>
      </c>
      <c r="H46" s="41">
        <v>5.6971611631057097</v>
      </c>
      <c r="I46" s="42">
        <v>0.12207</v>
      </c>
      <c r="J46" s="21" t="s">
        <v>164</v>
      </c>
      <c r="K46" s="43">
        <f t="shared" si="3"/>
        <v>5.6971611631057097</v>
      </c>
      <c r="L46" s="43">
        <v>6.0792799999999998</v>
      </c>
      <c r="M46" s="22" t="s">
        <v>397</v>
      </c>
    </row>
    <row r="47" spans="1:13">
      <c r="A47" s="14" t="s">
        <v>183</v>
      </c>
      <c r="B47" s="15">
        <v>355.66</v>
      </c>
      <c r="C47" s="16">
        <v>7696.8952200000003</v>
      </c>
      <c r="D47" s="17">
        <v>438.72300000000001</v>
      </c>
      <c r="E47" s="16">
        <v>13258</v>
      </c>
      <c r="F47" s="17">
        <v>1007.78</v>
      </c>
      <c r="G47" s="18">
        <v>47308.5</v>
      </c>
      <c r="H47" s="41">
        <v>5.4916358357141632</v>
      </c>
      <c r="I47" s="42">
        <v>0.13485</v>
      </c>
      <c r="J47" s="21" t="s">
        <v>147</v>
      </c>
      <c r="K47" s="43">
        <f t="shared" si="3"/>
        <v>5.4916358357141632</v>
      </c>
      <c r="L47" s="43">
        <v>5.8871099999999998</v>
      </c>
    </row>
    <row r="48" spans="1:13">
      <c r="A48" s="14" t="s">
        <v>184</v>
      </c>
      <c r="B48" s="15">
        <v>354.99</v>
      </c>
      <c r="C48" s="16">
        <v>9936.7983999999997</v>
      </c>
      <c r="D48" s="17">
        <v>438.72300000000001</v>
      </c>
      <c r="E48" s="16">
        <v>16148.1</v>
      </c>
      <c r="F48" s="17">
        <v>1007.78</v>
      </c>
      <c r="G48" s="18">
        <v>66491.600000000006</v>
      </c>
      <c r="H48" s="41">
        <v>5.4549569629924672</v>
      </c>
      <c r="I48" s="42">
        <v>0.13824</v>
      </c>
      <c r="J48" s="21" t="s">
        <v>147</v>
      </c>
      <c r="K48" s="43">
        <f t="shared" si="3"/>
        <v>5.4549569629924672</v>
      </c>
      <c r="L48" s="43">
        <v>5.8529099999999996</v>
      </c>
    </row>
    <row r="49" spans="1:13">
      <c r="A49" s="14" t="s">
        <v>185</v>
      </c>
      <c r="B49" s="15">
        <v>354.791</v>
      </c>
      <c r="C49" s="16">
        <v>5833.415</v>
      </c>
      <c r="D49" s="17">
        <v>438.72300000000001</v>
      </c>
      <c r="E49" s="16">
        <v>15186.4</v>
      </c>
      <c r="F49" s="17">
        <v>1007.78</v>
      </c>
      <c r="G49" s="18">
        <v>31127.200000000001</v>
      </c>
      <c r="H49" s="41">
        <v>5.43071185963682</v>
      </c>
      <c r="I49" s="42">
        <v>0.12667999999999999</v>
      </c>
      <c r="J49" s="21" t="s">
        <v>164</v>
      </c>
      <c r="K49" s="43">
        <f t="shared" si="3"/>
        <v>5.43071185963682</v>
      </c>
      <c r="L49" s="43">
        <v>5.8303200000000004</v>
      </c>
      <c r="M49" s="22" t="s">
        <v>398</v>
      </c>
    </row>
    <row r="50" spans="1:13">
      <c r="A50" s="14" t="s">
        <v>186</v>
      </c>
      <c r="B50" s="15">
        <v>356.86099999999999</v>
      </c>
      <c r="C50" s="16">
        <v>15978.4</v>
      </c>
      <c r="D50" s="17">
        <v>438.72300000000001</v>
      </c>
      <c r="E50" s="16">
        <v>9944.1200000000008</v>
      </c>
      <c r="F50" s="17">
        <v>1007.78</v>
      </c>
      <c r="G50" s="18">
        <v>19988.7</v>
      </c>
      <c r="H50" s="41">
        <v>5.5482970360282629</v>
      </c>
      <c r="I50" s="42">
        <v>0.11932</v>
      </c>
      <c r="J50" s="21" t="s">
        <v>164</v>
      </c>
      <c r="K50" s="43">
        <f t="shared" si="3"/>
        <v>5.5482970360282629</v>
      </c>
      <c r="L50" s="43">
        <v>5.94</v>
      </c>
      <c r="M50" s="22" t="s">
        <v>399</v>
      </c>
    </row>
    <row r="51" spans="1:13">
      <c r="A51" s="14" t="s">
        <v>187</v>
      </c>
      <c r="B51" s="15">
        <v>356.86099999999999</v>
      </c>
      <c r="C51" s="16">
        <v>15888.5</v>
      </c>
      <c r="D51" s="17">
        <v>438.72300000000001</v>
      </c>
      <c r="E51" s="16">
        <v>10972.2</v>
      </c>
      <c r="F51" s="17">
        <v>1007.78</v>
      </c>
      <c r="G51" s="18">
        <v>20329.400000000001</v>
      </c>
      <c r="H51" s="41">
        <v>5.7722341511844437</v>
      </c>
      <c r="I51" s="42">
        <v>0.11197</v>
      </c>
      <c r="J51" s="21" t="s">
        <v>164</v>
      </c>
      <c r="K51" s="43">
        <f t="shared" si="3"/>
        <v>5.7722341511844437</v>
      </c>
      <c r="L51" s="43">
        <v>6.1496899999999997</v>
      </c>
      <c r="M51" s="22" t="s">
        <v>400</v>
      </c>
    </row>
    <row r="52" spans="1:13">
      <c r="A52" s="14" t="s">
        <v>188</v>
      </c>
      <c r="B52" s="15">
        <v>354.803</v>
      </c>
      <c r="C52" s="16">
        <v>13593</v>
      </c>
      <c r="D52" s="17">
        <v>438.81857000000002</v>
      </c>
      <c r="E52" s="16">
        <v>8206.4511000000002</v>
      </c>
      <c r="F52" s="17">
        <v>1007.78</v>
      </c>
      <c r="G52" s="18">
        <v>40640.300000000003</v>
      </c>
      <c r="H52" s="41">
        <v>5.1668302296959592</v>
      </c>
      <c r="I52" s="42">
        <v>0.111</v>
      </c>
      <c r="J52" s="21" t="s">
        <v>147</v>
      </c>
      <c r="K52" s="43">
        <f t="shared" si="3"/>
        <v>5.1668302296959592</v>
      </c>
      <c r="L52" s="43">
        <v>5.58535</v>
      </c>
    </row>
    <row r="53" spans="1:13">
      <c r="A53" s="14" t="s">
        <v>189</v>
      </c>
      <c r="B53" s="15">
        <v>354.803</v>
      </c>
      <c r="C53" s="16">
        <v>13150.8</v>
      </c>
      <c r="D53" s="17">
        <v>438.72300000000001</v>
      </c>
      <c r="E53" s="16">
        <v>5259.65</v>
      </c>
      <c r="F53" s="17">
        <v>1007.78</v>
      </c>
      <c r="G53" s="18">
        <v>21279</v>
      </c>
      <c r="H53" s="41">
        <v>5.2706206702816312</v>
      </c>
      <c r="I53" s="42">
        <v>0.12975</v>
      </c>
      <c r="J53" s="21" t="s">
        <v>147</v>
      </c>
      <c r="K53" s="43">
        <f t="shared" si="3"/>
        <v>5.2706206702816312</v>
      </c>
      <c r="L53" s="43">
        <v>5.6814999999999998</v>
      </c>
    </row>
    <row r="54" spans="1:13">
      <c r="H54" s="75">
        <v>5.5283822460601328</v>
      </c>
      <c r="I54" s="42"/>
      <c r="J54" s="73" t="s">
        <v>524</v>
      </c>
      <c r="K54" s="74">
        <f t="shared" si="3"/>
        <v>5.5283822460601328</v>
      </c>
      <c r="L54" s="74">
        <f>AVERAGE(L43:L53)</f>
        <v>5.9214027272727261</v>
      </c>
    </row>
    <row r="55" spans="1:13">
      <c r="H55" s="41"/>
      <c r="I55" s="42"/>
      <c r="J55" s="73" t="s">
        <v>544</v>
      </c>
      <c r="K55" s="74">
        <f>AVERAGE(K31:K40,K43:K53)</f>
        <v>5.7963582663185189</v>
      </c>
    </row>
    <row r="56" spans="1:13" s="51" customFormat="1">
      <c r="A56" s="45" t="s">
        <v>519</v>
      </c>
      <c r="B56" s="46"/>
      <c r="C56" s="47"/>
      <c r="D56" s="48"/>
      <c r="E56" s="47"/>
      <c r="F56" s="48"/>
      <c r="G56" s="49"/>
      <c r="H56" s="48"/>
      <c r="I56" s="50"/>
      <c r="J56" s="24"/>
      <c r="K56" s="52"/>
      <c r="L56" s="57"/>
    </row>
    <row r="57" spans="1:13">
      <c r="A57" s="53" t="s">
        <v>190</v>
      </c>
      <c r="B57" s="15">
        <v>354.99164999999999</v>
      </c>
      <c r="C57" s="16">
        <v>5700.5569599999999</v>
      </c>
      <c r="D57" s="17">
        <v>438.72</v>
      </c>
      <c r="E57" s="16">
        <v>10167.700000000001</v>
      </c>
      <c r="F57" s="17">
        <v>1005.89</v>
      </c>
      <c r="G57" s="54">
        <v>34629.5</v>
      </c>
      <c r="H57" s="41">
        <v>6.0110180437676277</v>
      </c>
      <c r="I57" s="42">
        <v>0.15298999999999999</v>
      </c>
      <c r="J57" s="21" t="s">
        <v>147</v>
      </c>
      <c r="K57" s="43">
        <f t="shared" ref="K57:K65" si="4">L57*SQRT(1-2*((1.5/L57)^2))</f>
        <v>6.0110180437676277</v>
      </c>
      <c r="L57" s="56">
        <v>6.3743499999999997</v>
      </c>
    </row>
    <row r="58" spans="1:13">
      <c r="A58" s="14" t="s">
        <v>191</v>
      </c>
      <c r="B58" s="15">
        <v>354.56281000000001</v>
      </c>
      <c r="C58" s="16">
        <v>5891.1987099999997</v>
      </c>
      <c r="D58" s="17">
        <v>438.72</v>
      </c>
      <c r="E58" s="16">
        <v>8451.76</v>
      </c>
      <c r="F58" s="17">
        <v>1005.89</v>
      </c>
      <c r="G58" s="18">
        <v>29638.5</v>
      </c>
      <c r="H58" s="41">
        <v>6.0419106398638505</v>
      </c>
      <c r="I58" s="42">
        <v>0.14951</v>
      </c>
      <c r="J58" s="21" t="s">
        <v>147</v>
      </c>
      <c r="K58" s="43">
        <f t="shared" si="4"/>
        <v>6.0419106398638505</v>
      </c>
      <c r="L58" s="43">
        <v>6.4034899999999997</v>
      </c>
    </row>
    <row r="59" spans="1:13">
      <c r="A59" s="14" t="s">
        <v>192</v>
      </c>
      <c r="B59" s="15">
        <v>354.803</v>
      </c>
      <c r="C59" s="16">
        <v>9136.92</v>
      </c>
      <c r="D59" s="17">
        <v>438.72</v>
      </c>
      <c r="E59" s="16">
        <v>9936.75</v>
      </c>
      <c r="F59" s="17">
        <v>1005.89</v>
      </c>
      <c r="G59" s="18">
        <v>37980.699999999997</v>
      </c>
      <c r="H59" s="41">
        <v>5.5475904350988277</v>
      </c>
      <c r="I59" s="42">
        <v>0.14710000000000001</v>
      </c>
      <c r="J59" s="21" t="s">
        <v>147</v>
      </c>
      <c r="K59" s="43">
        <f t="shared" si="4"/>
        <v>5.5475904350988277</v>
      </c>
      <c r="L59" s="43">
        <v>5.9393399999999996</v>
      </c>
    </row>
    <row r="60" spans="1:13">
      <c r="A60" s="14" t="s">
        <v>193</v>
      </c>
      <c r="B60" s="15">
        <v>354.803</v>
      </c>
      <c r="C60" s="16">
        <v>6243.14</v>
      </c>
      <c r="D60" s="17">
        <v>438.72</v>
      </c>
      <c r="E60" s="16">
        <v>9837.26</v>
      </c>
      <c r="F60" s="17">
        <v>1007.78</v>
      </c>
      <c r="G60" s="18">
        <v>25153.9</v>
      </c>
      <c r="H60" s="41">
        <v>5.9501883735223045</v>
      </c>
      <c r="I60" s="42">
        <v>0.15567</v>
      </c>
      <c r="J60" s="21" t="s">
        <v>147</v>
      </c>
      <c r="K60" s="43">
        <f t="shared" si="4"/>
        <v>5.9501883735223045</v>
      </c>
      <c r="L60" s="43">
        <v>6.3170200000000003</v>
      </c>
    </row>
    <row r="61" spans="1:13">
      <c r="A61" s="14" t="s">
        <v>194</v>
      </c>
      <c r="B61" s="15">
        <v>354.803</v>
      </c>
      <c r="C61" s="16">
        <v>6931.96</v>
      </c>
      <c r="D61" s="17">
        <v>438.72</v>
      </c>
      <c r="E61" s="16">
        <v>10571.8</v>
      </c>
      <c r="F61" s="17">
        <v>1005.89</v>
      </c>
      <c r="G61" s="18">
        <v>20884.400000000001</v>
      </c>
      <c r="H61" s="41">
        <v>5.6723344612601965</v>
      </c>
      <c r="I61" s="42">
        <v>0.14918000000000001</v>
      </c>
      <c r="J61" s="21" t="s">
        <v>164</v>
      </c>
      <c r="K61" s="43">
        <f t="shared" si="4"/>
        <v>5.6723344612601965</v>
      </c>
      <c r="L61" s="43">
        <v>6.0560200000000002</v>
      </c>
      <c r="M61" s="22" t="s">
        <v>401</v>
      </c>
    </row>
    <row r="62" spans="1:13">
      <c r="A62" s="14" t="s">
        <v>195</v>
      </c>
      <c r="B62" s="15">
        <v>354.53897000000001</v>
      </c>
      <c r="C62" s="16">
        <v>7647.33691</v>
      </c>
      <c r="D62" s="17">
        <v>438.72</v>
      </c>
      <c r="E62" s="16">
        <v>13065.2</v>
      </c>
      <c r="F62" s="17">
        <v>1007.78</v>
      </c>
      <c r="G62" s="18">
        <v>42428.6</v>
      </c>
      <c r="H62" s="41">
        <v>6.0796282804214279</v>
      </c>
      <c r="I62" s="42">
        <v>0.15559000000000001</v>
      </c>
      <c r="J62" s="21" t="s">
        <v>147</v>
      </c>
      <c r="K62" s="43">
        <f t="shared" si="4"/>
        <v>6.0796282804214279</v>
      </c>
      <c r="L62" s="43">
        <v>6.4390900000000002</v>
      </c>
    </row>
    <row r="63" spans="1:13">
      <c r="A63" s="14" t="s">
        <v>196</v>
      </c>
      <c r="B63" s="15">
        <v>354.95969000000002</v>
      </c>
      <c r="C63" s="16">
        <v>2576.3947600000001</v>
      </c>
      <c r="D63" s="17">
        <v>438.72</v>
      </c>
      <c r="E63" s="16">
        <v>4214.21</v>
      </c>
      <c r="F63" s="17">
        <v>1005.89</v>
      </c>
      <c r="G63" s="18">
        <v>11731.6</v>
      </c>
      <c r="H63" s="41">
        <v>6.2956779437642778</v>
      </c>
      <c r="I63" s="42">
        <v>0.15031</v>
      </c>
      <c r="J63" s="21" t="s">
        <v>147</v>
      </c>
      <c r="K63" s="43">
        <f t="shared" si="4"/>
        <v>6.2956779437642778</v>
      </c>
      <c r="L63" s="43">
        <v>6.6434600000000001</v>
      </c>
    </row>
    <row r="64" spans="1:13">
      <c r="A64" s="14" t="s">
        <v>197</v>
      </c>
      <c r="B64" s="15">
        <v>355.00018999999998</v>
      </c>
      <c r="C64" s="16">
        <v>9788.8759800000007</v>
      </c>
      <c r="D64" s="17">
        <v>438.72</v>
      </c>
      <c r="E64" s="16">
        <v>18011.400000000001</v>
      </c>
      <c r="F64" s="17">
        <v>1005.89</v>
      </c>
      <c r="G64" s="18">
        <v>48733.8</v>
      </c>
      <c r="H64" s="41">
        <v>5.5615918455420656</v>
      </c>
      <c r="I64" s="42">
        <v>0.14873</v>
      </c>
      <c r="J64" s="21" t="s">
        <v>147</v>
      </c>
      <c r="K64" s="43">
        <f t="shared" si="4"/>
        <v>5.5615918455420656</v>
      </c>
      <c r="L64" s="43">
        <v>5.95242</v>
      </c>
    </row>
    <row r="65" spans="1:13">
      <c r="H65" s="75">
        <v>5.8956216176393603</v>
      </c>
      <c r="I65" s="42"/>
      <c r="J65" s="73" t="s">
        <v>525</v>
      </c>
      <c r="K65" s="74">
        <f t="shared" si="4"/>
        <v>5.8956216176393603</v>
      </c>
      <c r="L65" s="74">
        <f>AVERAGE(L57:L64)</f>
        <v>6.2656487499999987</v>
      </c>
    </row>
    <row r="66" spans="1:13">
      <c r="A66" s="44" t="s">
        <v>545</v>
      </c>
      <c r="H66" s="41"/>
      <c r="I66" s="42"/>
      <c r="K66" s="43"/>
    </row>
    <row r="67" spans="1:13">
      <c r="A67" s="14" t="s">
        <v>198</v>
      </c>
      <c r="B67" s="15">
        <v>354.803</v>
      </c>
      <c r="C67" s="16">
        <v>11808.4</v>
      </c>
      <c r="D67" s="17">
        <v>438.72</v>
      </c>
      <c r="E67" s="16">
        <v>8493.52</v>
      </c>
      <c r="F67" s="17">
        <v>1007.78</v>
      </c>
      <c r="G67" s="18">
        <v>29553.1</v>
      </c>
      <c r="H67" s="41">
        <v>5.4498815870071891</v>
      </c>
      <c r="I67" s="42">
        <v>0.12134</v>
      </c>
      <c r="J67" s="21" t="s">
        <v>147</v>
      </c>
      <c r="K67" s="43">
        <f t="shared" ref="K67:K75" si="5">L67*SQRT(1-2*((1.5/L67)^2))</f>
        <v>5.4498815870071891</v>
      </c>
      <c r="L67" s="43">
        <v>5.8481800000000002</v>
      </c>
    </row>
    <row r="68" spans="1:13">
      <c r="A68" s="14" t="s">
        <v>199</v>
      </c>
      <c r="B68" s="15">
        <v>355.91534999999999</v>
      </c>
      <c r="C68" s="16">
        <v>5095.6853300000002</v>
      </c>
      <c r="D68" s="17">
        <v>438.72</v>
      </c>
      <c r="E68" s="16">
        <v>13707.6</v>
      </c>
      <c r="F68" s="17">
        <v>1007.78</v>
      </c>
      <c r="G68" s="18">
        <v>59662.3</v>
      </c>
      <c r="H68" s="41">
        <v>5.2838556649855608</v>
      </c>
      <c r="I68" s="42">
        <v>0.13619999999999999</v>
      </c>
      <c r="J68" s="21" t="s">
        <v>147</v>
      </c>
      <c r="K68" s="43">
        <f t="shared" si="5"/>
        <v>5.2838556649855608</v>
      </c>
      <c r="L68" s="43">
        <v>5.6937800000000003</v>
      </c>
    </row>
    <row r="69" spans="1:13">
      <c r="A69" s="14" t="s">
        <v>200</v>
      </c>
      <c r="B69" s="15">
        <v>354.803</v>
      </c>
      <c r="C69" s="16">
        <v>6087.64</v>
      </c>
      <c r="D69" s="17">
        <v>438.72</v>
      </c>
      <c r="E69" s="16">
        <v>9676.35</v>
      </c>
      <c r="F69" s="17">
        <v>1007.78</v>
      </c>
      <c r="G69" s="18">
        <v>12901.8</v>
      </c>
      <c r="H69" s="41">
        <v>5.8866843314042248</v>
      </c>
      <c r="I69" s="42">
        <v>0.16972999999999999</v>
      </c>
      <c r="J69" s="21" t="s">
        <v>164</v>
      </c>
      <c r="K69" s="43">
        <f t="shared" si="5"/>
        <v>5.8866843314042248</v>
      </c>
      <c r="L69" s="43">
        <v>6.2572400000000004</v>
      </c>
      <c r="M69" s="22" t="s">
        <v>402</v>
      </c>
    </row>
    <row r="70" spans="1:13">
      <c r="A70" s="14" t="s">
        <v>201</v>
      </c>
      <c r="B70" s="15">
        <v>354.85057999999998</v>
      </c>
      <c r="C70" s="16">
        <v>6670.0694899999999</v>
      </c>
      <c r="D70" s="17">
        <v>438.72</v>
      </c>
      <c r="E70" s="16">
        <v>11841.8</v>
      </c>
      <c r="F70" s="17">
        <v>1007.78</v>
      </c>
      <c r="G70" s="18">
        <v>46228.2</v>
      </c>
      <c r="H70" s="41">
        <v>5.2001420934816771</v>
      </c>
      <c r="I70" s="42">
        <v>0.14363000000000001</v>
      </c>
      <c r="J70" s="21" t="s">
        <v>147</v>
      </c>
      <c r="K70" s="43">
        <f t="shared" si="5"/>
        <v>5.2001420934816771</v>
      </c>
      <c r="L70" s="43">
        <v>5.6161799999999999</v>
      </c>
    </row>
    <row r="71" spans="1:13">
      <c r="A71" s="14" t="s">
        <v>202</v>
      </c>
      <c r="B71" s="15">
        <v>355.6311</v>
      </c>
      <c r="C71" s="16">
        <v>8229.5238200000003</v>
      </c>
      <c r="D71" s="17">
        <v>438.72</v>
      </c>
      <c r="E71" s="16">
        <v>10936.6</v>
      </c>
      <c r="F71" s="17">
        <v>1007.78</v>
      </c>
      <c r="G71" s="18">
        <v>41850.1</v>
      </c>
      <c r="H71" s="41">
        <v>5.5356085864609312</v>
      </c>
      <c r="I71" s="42">
        <v>0.1104</v>
      </c>
      <c r="J71" s="21" t="s">
        <v>147</v>
      </c>
      <c r="K71" s="43">
        <f t="shared" si="5"/>
        <v>5.5356085864609312</v>
      </c>
      <c r="L71" s="43">
        <v>5.9281499999999996</v>
      </c>
    </row>
    <row r="72" spans="1:13">
      <c r="A72" s="14" t="s">
        <v>203</v>
      </c>
      <c r="B72" s="15">
        <v>355.87644</v>
      </c>
      <c r="C72" s="16">
        <v>6680.6913699999996</v>
      </c>
      <c r="D72" s="17">
        <v>438.72</v>
      </c>
      <c r="E72" s="16">
        <v>10694.6</v>
      </c>
      <c r="F72" s="17">
        <v>1007.78</v>
      </c>
      <c r="G72" s="18">
        <v>42205.4</v>
      </c>
      <c r="H72" s="41">
        <v>5.5518833941735481</v>
      </c>
      <c r="I72" s="42">
        <v>0.12224</v>
      </c>
      <c r="J72" s="21" t="s">
        <v>147</v>
      </c>
      <c r="K72" s="43">
        <f t="shared" si="5"/>
        <v>5.5518833941735481</v>
      </c>
      <c r="L72" s="43">
        <v>5.9433499999999997</v>
      </c>
    </row>
    <row r="73" spans="1:13">
      <c r="A73" s="14" t="s">
        <v>204</v>
      </c>
      <c r="B73" s="15">
        <v>355.92113000000001</v>
      </c>
      <c r="C73" s="16">
        <v>6286.6196099999997</v>
      </c>
      <c r="D73" s="17">
        <v>438.72</v>
      </c>
      <c r="E73" s="16">
        <v>9694.7800000000007</v>
      </c>
      <c r="F73" s="17">
        <v>1007.78</v>
      </c>
      <c r="G73" s="18">
        <v>36180.400000000001</v>
      </c>
      <c r="H73" s="41">
        <v>5.5992814291210617</v>
      </c>
      <c r="I73" s="42">
        <v>0.12963</v>
      </c>
      <c r="J73" s="21" t="s">
        <v>147</v>
      </c>
      <c r="K73" s="43">
        <f t="shared" si="5"/>
        <v>5.5992814291210617</v>
      </c>
      <c r="L73" s="43">
        <v>5.9876500000000004</v>
      </c>
    </row>
    <row r="74" spans="1:13">
      <c r="A74" s="14" t="s">
        <v>205</v>
      </c>
      <c r="B74" s="15">
        <v>356.49648000000002</v>
      </c>
      <c r="C74" s="16">
        <v>4420.01944</v>
      </c>
      <c r="D74" s="17">
        <v>438.72</v>
      </c>
      <c r="E74" s="16">
        <v>10913.2</v>
      </c>
      <c r="F74" s="17">
        <v>1007.78</v>
      </c>
      <c r="G74" s="18">
        <v>37266</v>
      </c>
      <c r="H74" s="41">
        <v>5.2847392707682372</v>
      </c>
      <c r="I74" s="42">
        <v>0.11396000000000001</v>
      </c>
      <c r="J74" s="21" t="s">
        <v>147</v>
      </c>
      <c r="K74" s="43">
        <f t="shared" si="5"/>
        <v>5.2847392707682372</v>
      </c>
      <c r="L74" s="43">
        <v>5.6946000000000003</v>
      </c>
    </row>
    <row r="75" spans="1:13">
      <c r="H75" s="75">
        <v>5.4745136384387205</v>
      </c>
      <c r="I75" s="42"/>
      <c r="J75" s="73" t="s">
        <v>526</v>
      </c>
      <c r="K75" s="74">
        <f t="shared" si="5"/>
        <v>5.4745136384387205</v>
      </c>
      <c r="L75" s="74">
        <f>AVERAGE(L67:L74)</f>
        <v>5.87114125</v>
      </c>
    </row>
    <row r="76" spans="1:13">
      <c r="H76" s="41"/>
      <c r="I76" s="42"/>
      <c r="J76" s="73" t="s">
        <v>546</v>
      </c>
      <c r="K76" s="74">
        <f>AVERAGE(K57:K64,K67:K74)</f>
        <v>5.6845010237901876</v>
      </c>
    </row>
    <row r="77" spans="1:13" s="51" customFormat="1">
      <c r="A77" s="45" t="s">
        <v>547</v>
      </c>
      <c r="B77" s="46"/>
      <c r="C77" s="47"/>
      <c r="D77" s="48"/>
      <c r="E77" s="47"/>
      <c r="F77" s="48"/>
      <c r="G77" s="49"/>
      <c r="H77" s="48"/>
      <c r="I77" s="50"/>
      <c r="J77" s="24"/>
      <c r="K77" s="52"/>
      <c r="L77" s="57"/>
    </row>
    <row r="78" spans="1:13" s="55" customFormat="1">
      <c r="A78" s="53" t="s">
        <v>206</v>
      </c>
      <c r="B78" s="15">
        <v>354.803</v>
      </c>
      <c r="C78" s="16">
        <v>11948.1</v>
      </c>
      <c r="D78" s="17">
        <v>438.72</v>
      </c>
      <c r="E78" s="16">
        <v>4916.79</v>
      </c>
      <c r="F78" s="17">
        <v>1005.89</v>
      </c>
      <c r="G78" s="54">
        <v>15239.8</v>
      </c>
      <c r="H78" s="17">
        <v>5.5609924887199771</v>
      </c>
      <c r="I78" s="42">
        <v>0.14810999999999999</v>
      </c>
      <c r="J78" s="21" t="s">
        <v>164</v>
      </c>
      <c r="K78" s="56">
        <f t="shared" ref="K78:K86" si="6">L78*SQRT(1-2*((1.5/L78)^2))</f>
        <v>5.5609924887199771</v>
      </c>
      <c r="L78" s="56">
        <v>5.9518599999999999</v>
      </c>
      <c r="M78" s="55" t="s">
        <v>403</v>
      </c>
    </row>
    <row r="79" spans="1:13">
      <c r="A79" s="14" t="s">
        <v>207</v>
      </c>
      <c r="B79" s="15">
        <v>354.803</v>
      </c>
      <c r="C79" s="16">
        <v>9627.7199999999993</v>
      </c>
      <c r="D79" s="17">
        <v>438.72</v>
      </c>
      <c r="E79" s="16">
        <v>13522.1</v>
      </c>
      <c r="F79" s="17">
        <v>1007.78</v>
      </c>
      <c r="G79" s="18">
        <v>10893.1</v>
      </c>
      <c r="H79" s="41">
        <v>5.7840266058862486</v>
      </c>
      <c r="I79" s="42">
        <v>0.16930000000000001</v>
      </c>
      <c r="J79" s="21" t="s">
        <v>164</v>
      </c>
      <c r="K79" s="43">
        <f t="shared" si="6"/>
        <v>5.7840266058862486</v>
      </c>
      <c r="L79" s="43">
        <v>6.1607599999999998</v>
      </c>
      <c r="M79" s="22" t="s">
        <v>404</v>
      </c>
    </row>
    <row r="80" spans="1:13">
      <c r="A80" s="14" t="s">
        <v>208</v>
      </c>
      <c r="B80" s="15">
        <v>354.803</v>
      </c>
      <c r="C80" s="16">
        <v>9914.43</v>
      </c>
      <c r="D80" s="17">
        <v>436.79740199999998</v>
      </c>
      <c r="E80" s="16">
        <v>4022.3872799999999</v>
      </c>
      <c r="F80" s="17">
        <v>1004</v>
      </c>
      <c r="G80" s="18">
        <v>11718.2</v>
      </c>
      <c r="H80" s="41">
        <v>9.3866220098393232</v>
      </c>
      <c r="I80" s="42">
        <v>0.20860999999999999</v>
      </c>
      <c r="J80" s="21" t="s">
        <v>164</v>
      </c>
      <c r="K80" s="43">
        <f t="shared" si="6"/>
        <v>9.3866220098393232</v>
      </c>
      <c r="L80" s="43">
        <v>9.6233400000000007</v>
      </c>
      <c r="M80" s="22" t="s">
        <v>405</v>
      </c>
    </row>
    <row r="81" spans="1:13">
      <c r="A81" s="14" t="s">
        <v>209</v>
      </c>
      <c r="B81" s="15">
        <v>354.803</v>
      </c>
      <c r="C81" s="16">
        <v>10825.6</v>
      </c>
      <c r="D81" s="17">
        <v>438.72</v>
      </c>
      <c r="E81" s="16">
        <v>7136.28</v>
      </c>
      <c r="F81" s="17">
        <v>1005.89</v>
      </c>
      <c r="G81" s="18">
        <v>13092.9</v>
      </c>
      <c r="H81" s="41">
        <v>6.1889944257932559</v>
      </c>
      <c r="I81" s="42">
        <v>0.20316000000000001</v>
      </c>
      <c r="J81" s="21" t="s">
        <v>164</v>
      </c>
      <c r="K81" s="43">
        <f t="shared" si="6"/>
        <v>6.1889944257932559</v>
      </c>
      <c r="L81" s="43">
        <v>6.5424499999999997</v>
      </c>
      <c r="M81" s="22" t="s">
        <v>406</v>
      </c>
    </row>
    <row r="82" spans="1:13">
      <c r="A82" s="14" t="s">
        <v>210</v>
      </c>
      <c r="B82" s="15">
        <v>354.803</v>
      </c>
      <c r="C82" s="16">
        <v>8761.5300000000007</v>
      </c>
      <c r="D82" s="17">
        <v>438.72</v>
      </c>
      <c r="E82" s="16">
        <v>10154.200000000001</v>
      </c>
      <c r="F82" s="17">
        <v>1005.89</v>
      </c>
      <c r="G82" s="18">
        <v>36075.4</v>
      </c>
      <c r="H82" s="41">
        <v>6.6388199440864488</v>
      </c>
      <c r="I82" s="42">
        <v>0.16858000000000001</v>
      </c>
      <c r="J82" s="21" t="s">
        <v>147</v>
      </c>
      <c r="K82" s="43">
        <f t="shared" si="6"/>
        <v>6.6388199440864488</v>
      </c>
      <c r="L82" s="43">
        <v>6.9695</v>
      </c>
    </row>
    <row r="83" spans="1:13">
      <c r="A83" s="14" t="s">
        <v>211</v>
      </c>
      <c r="B83" s="15">
        <v>354.803</v>
      </c>
      <c r="C83" s="16">
        <v>9184.2999999999993</v>
      </c>
      <c r="D83" s="17">
        <v>438.72</v>
      </c>
      <c r="E83" s="16">
        <v>10811.3</v>
      </c>
      <c r="F83" s="17">
        <v>1005.89</v>
      </c>
      <c r="G83" s="18">
        <v>29040.400000000001</v>
      </c>
      <c r="H83" s="41">
        <v>6.4889360094240409</v>
      </c>
      <c r="I83" s="42">
        <v>0.18765999999999999</v>
      </c>
      <c r="J83" s="21" t="s">
        <v>147</v>
      </c>
      <c r="K83" s="43">
        <f t="shared" si="6"/>
        <v>6.4889360094240409</v>
      </c>
      <c r="L83" s="43">
        <v>6.8268800000000001</v>
      </c>
    </row>
    <row r="84" spans="1:13">
      <c r="A84" s="14" t="s">
        <v>212</v>
      </c>
      <c r="B84" s="15">
        <v>354.803</v>
      </c>
      <c r="C84" s="16">
        <v>11918.9</v>
      </c>
      <c r="D84" s="17">
        <v>438.72</v>
      </c>
      <c r="E84" s="16">
        <v>13202.7</v>
      </c>
      <c r="F84" s="17">
        <v>1005.89</v>
      </c>
      <c r="G84" s="18">
        <v>49568.3</v>
      </c>
      <c r="H84" s="41">
        <v>5.5939236113482993</v>
      </c>
      <c r="I84" s="42">
        <v>0.14212</v>
      </c>
      <c r="J84" s="21" t="s">
        <v>147</v>
      </c>
      <c r="K84" s="43">
        <f t="shared" si="6"/>
        <v>5.5939236113482993</v>
      </c>
      <c r="L84" s="43">
        <v>5.98264</v>
      </c>
    </row>
    <row r="85" spans="1:13">
      <c r="A85" s="14" t="s">
        <v>213</v>
      </c>
      <c r="B85" s="15">
        <v>354.94646999999998</v>
      </c>
      <c r="C85" s="16">
        <v>8085.0796600000003</v>
      </c>
      <c r="D85" s="17">
        <v>438.72</v>
      </c>
      <c r="E85" s="16">
        <v>13275.2</v>
      </c>
      <c r="F85" s="17">
        <v>1005.89</v>
      </c>
      <c r="G85" s="18">
        <v>49312.1</v>
      </c>
      <c r="H85" s="41">
        <v>5.9281014067237416</v>
      </c>
      <c r="I85" s="42">
        <v>0.16358</v>
      </c>
      <c r="J85" s="21" t="s">
        <v>147</v>
      </c>
      <c r="K85" s="43">
        <f t="shared" si="6"/>
        <v>5.9281014067237416</v>
      </c>
      <c r="L85" s="43">
        <v>6.2962199999999999</v>
      </c>
    </row>
    <row r="86" spans="1:13">
      <c r="H86" s="75">
        <v>6.4545517712339295</v>
      </c>
      <c r="I86" s="42"/>
      <c r="J86" s="73" t="s">
        <v>527</v>
      </c>
      <c r="K86" s="74">
        <f t="shared" si="6"/>
        <v>6.4545517712339295</v>
      </c>
      <c r="L86" s="74">
        <f>AVERAGE(L78:L85)</f>
        <v>6.7942062499999993</v>
      </c>
    </row>
    <row r="87" spans="1:13">
      <c r="A87" s="44" t="s">
        <v>548</v>
      </c>
      <c r="H87" s="41"/>
      <c r="I87" s="42"/>
      <c r="K87" s="43"/>
      <c r="L87" s="43"/>
    </row>
    <row r="88" spans="1:13">
      <c r="A88" s="53" t="s">
        <v>214</v>
      </c>
      <c r="B88" s="15">
        <v>354.803</v>
      </c>
      <c r="C88" s="16">
        <v>9441.85</v>
      </c>
      <c r="D88" s="17">
        <v>438.72300000000001</v>
      </c>
      <c r="E88" s="16">
        <v>9089.24</v>
      </c>
      <c r="F88" s="17">
        <v>1007.78</v>
      </c>
      <c r="G88" s="18">
        <v>17582.400000000001</v>
      </c>
      <c r="H88" s="41">
        <v>6.0661545790475868</v>
      </c>
      <c r="I88" s="42">
        <v>0.16843</v>
      </c>
      <c r="J88" s="21" t="s">
        <v>164</v>
      </c>
      <c r="K88" s="43">
        <f t="shared" ref="K88:K95" si="7">L88*SQRT(1-2*((1.5/L88)^2))</f>
        <v>6.0661545790475868</v>
      </c>
      <c r="L88" s="43">
        <v>6.4263700000000004</v>
      </c>
      <c r="M88" s="22" t="s">
        <v>407</v>
      </c>
    </row>
    <row r="89" spans="1:13">
      <c r="A89" s="14" t="s">
        <v>215</v>
      </c>
      <c r="B89" s="15">
        <v>354.62214</v>
      </c>
      <c r="C89" s="16">
        <v>9072.0770699999994</v>
      </c>
      <c r="D89" s="17">
        <v>438.72300000000001</v>
      </c>
      <c r="E89" s="16">
        <v>17028.8</v>
      </c>
      <c r="F89" s="17">
        <v>1007.78</v>
      </c>
      <c r="G89" s="18">
        <v>53575.4</v>
      </c>
      <c r="H89" s="41">
        <v>5.6157786180012472</v>
      </c>
      <c r="I89" s="42">
        <v>0.13214000000000001</v>
      </c>
      <c r="J89" s="21" t="s">
        <v>216</v>
      </c>
      <c r="K89" s="43">
        <f t="shared" si="7"/>
        <v>5.6157786180012472</v>
      </c>
      <c r="L89" s="43">
        <v>6.0030799999999997</v>
      </c>
    </row>
    <row r="90" spans="1:13">
      <c r="A90" s="14" t="s">
        <v>217</v>
      </c>
      <c r="B90" s="15">
        <v>354.803</v>
      </c>
      <c r="C90" s="16">
        <v>11330.9</v>
      </c>
      <c r="D90" s="17">
        <v>438.71949999999998</v>
      </c>
      <c r="E90" s="16">
        <v>5212.3798900000002</v>
      </c>
      <c r="F90" s="17">
        <v>1007.78</v>
      </c>
      <c r="G90" s="18">
        <v>22634</v>
      </c>
      <c r="H90" s="41">
        <v>5.4461041594519664</v>
      </c>
      <c r="I90" s="42">
        <v>0.13499</v>
      </c>
      <c r="J90" s="21" t="s">
        <v>147</v>
      </c>
      <c r="K90" s="43">
        <f t="shared" si="7"/>
        <v>5.4461041594519664</v>
      </c>
      <c r="L90" s="43">
        <v>5.8446600000000002</v>
      </c>
    </row>
    <row r="91" spans="1:13">
      <c r="A91" s="14" t="s">
        <v>218</v>
      </c>
      <c r="B91" s="15">
        <v>354.803</v>
      </c>
      <c r="C91" s="16">
        <v>13152</v>
      </c>
      <c r="D91" s="17">
        <v>438.72300000000001</v>
      </c>
      <c r="E91" s="16">
        <v>9665.2999999999993</v>
      </c>
      <c r="F91" s="17">
        <v>1007.78</v>
      </c>
      <c r="G91" s="18">
        <v>7343.05</v>
      </c>
      <c r="H91" s="41">
        <v>5.530692820397821</v>
      </c>
      <c r="I91" s="42">
        <v>0.16608000000000001</v>
      </c>
      <c r="J91" s="21" t="s">
        <v>164</v>
      </c>
      <c r="K91" s="43">
        <f t="shared" si="7"/>
        <v>5.530692820397821</v>
      </c>
      <c r="L91" s="43">
        <v>5.9235600000000002</v>
      </c>
      <c r="M91" s="22" t="s">
        <v>406</v>
      </c>
    </row>
    <row r="92" spans="1:13">
      <c r="A92" s="14" t="s">
        <v>219</v>
      </c>
      <c r="B92" s="15">
        <v>354.803</v>
      </c>
      <c r="C92" s="16">
        <v>9613.14</v>
      </c>
      <c r="D92" s="17">
        <v>438.72300000000001</v>
      </c>
      <c r="E92" s="16">
        <v>8058.71</v>
      </c>
      <c r="F92" s="17">
        <v>1007.46189</v>
      </c>
      <c r="G92" s="18">
        <v>3878.3843400000001</v>
      </c>
      <c r="H92" s="41">
        <v>6.1158493187782188</v>
      </c>
      <c r="I92" s="42">
        <v>0.42551</v>
      </c>
      <c r="J92" s="21" t="s">
        <v>164</v>
      </c>
      <c r="K92" s="43">
        <f t="shared" si="7"/>
        <v>6.1158493187782188</v>
      </c>
      <c r="L92" s="43">
        <v>6.4733000000000001</v>
      </c>
      <c r="M92" s="22" t="s">
        <v>408</v>
      </c>
    </row>
    <row r="93" spans="1:13">
      <c r="A93" s="14" t="s">
        <v>220</v>
      </c>
      <c r="B93" s="15">
        <v>356.02789999999999</v>
      </c>
      <c r="C93" s="16">
        <v>7243.1536500000002</v>
      </c>
      <c r="D93" s="17">
        <v>437.61966999999999</v>
      </c>
      <c r="E93" s="16">
        <v>9731.9562600000008</v>
      </c>
      <c r="F93" s="17">
        <v>1007.78</v>
      </c>
      <c r="G93" s="18">
        <v>46867.4</v>
      </c>
      <c r="H93" s="41">
        <v>5.1253063558776661</v>
      </c>
      <c r="I93" s="42">
        <v>0.12956999999999999</v>
      </c>
      <c r="J93" s="21" t="s">
        <v>147</v>
      </c>
      <c r="K93" s="43">
        <f t="shared" si="7"/>
        <v>5.1253063558776661</v>
      </c>
      <c r="L93" s="43">
        <v>5.5469600000000003</v>
      </c>
    </row>
    <row r="94" spans="1:13">
      <c r="A94" s="14" t="s">
        <v>221</v>
      </c>
      <c r="B94" s="15">
        <v>356.83818000000002</v>
      </c>
      <c r="C94" s="16">
        <v>2770.0593899999999</v>
      </c>
      <c r="D94" s="17">
        <v>438.72300000000001</v>
      </c>
      <c r="E94" s="16">
        <v>12384.7</v>
      </c>
      <c r="F94" s="17">
        <v>1007.78</v>
      </c>
      <c r="G94" s="18">
        <v>50672.3</v>
      </c>
      <c r="H94" s="41">
        <v>5.2907731041880819</v>
      </c>
      <c r="I94" s="42">
        <v>0.11631</v>
      </c>
      <c r="J94" s="21" t="s">
        <v>147</v>
      </c>
      <c r="K94" s="43">
        <f t="shared" si="7"/>
        <v>5.2907731041880819</v>
      </c>
      <c r="L94" s="43">
        <v>5.7001999999999997</v>
      </c>
    </row>
    <row r="95" spans="1:13">
      <c r="H95" s="75">
        <v>5.5999810908880834</v>
      </c>
      <c r="I95" s="42"/>
      <c r="J95" s="73" t="s">
        <v>528</v>
      </c>
      <c r="K95" s="74">
        <f t="shared" si="7"/>
        <v>5.5999810908880834</v>
      </c>
      <c r="L95" s="74">
        <f>AVERAGE(L88:L94)</f>
        <v>5.9883042857142863</v>
      </c>
    </row>
    <row r="96" spans="1:13">
      <c r="H96" s="41"/>
      <c r="I96" s="42"/>
      <c r="J96" s="73" t="s">
        <v>549</v>
      </c>
      <c r="K96" s="74">
        <f>AVERAGE(K78:K85,K88:K94)</f>
        <v>6.0507383638375947</v>
      </c>
    </row>
    <row r="97" spans="1:12" s="51" customFormat="1">
      <c r="A97" s="45" t="s">
        <v>222</v>
      </c>
      <c r="B97" s="46"/>
      <c r="C97" s="47"/>
      <c r="D97" s="48"/>
      <c r="E97" s="47"/>
      <c r="F97" s="48"/>
      <c r="G97" s="49"/>
      <c r="H97" s="48"/>
      <c r="I97" s="50"/>
      <c r="J97" s="24"/>
      <c r="K97" s="52"/>
      <c r="L97" s="57"/>
    </row>
    <row r="98" spans="1:12">
      <c r="A98" s="53" t="s">
        <v>223</v>
      </c>
      <c r="B98" s="15">
        <v>355.07691999999997</v>
      </c>
      <c r="C98" s="16">
        <v>7260.7092400000001</v>
      </c>
      <c r="D98" s="17">
        <v>438.72300000000001</v>
      </c>
      <c r="E98" s="16">
        <v>11742.3</v>
      </c>
      <c r="F98" s="17">
        <v>1007.78</v>
      </c>
      <c r="G98" s="54">
        <v>48643.7</v>
      </c>
      <c r="H98" s="41">
        <v>5.7929729073766598</v>
      </c>
      <c r="I98" s="42">
        <v>0.12504000000000001</v>
      </c>
      <c r="J98" s="21" t="s">
        <v>147</v>
      </c>
      <c r="K98" s="43">
        <f t="shared" ref="K98:K106" si="8">L98*SQRT(1-2*((1.5/L98)^2))</f>
        <v>5.7929729073766598</v>
      </c>
      <c r="L98" s="56">
        <v>6.1691599999999998</v>
      </c>
    </row>
    <row r="99" spans="1:12">
      <c r="A99" s="14" t="s">
        <v>224</v>
      </c>
      <c r="B99" s="15">
        <v>355.18025999999998</v>
      </c>
      <c r="C99" s="16">
        <v>8114.9668600000005</v>
      </c>
      <c r="D99" s="17">
        <v>438.72300000000001</v>
      </c>
      <c r="E99" s="16">
        <v>15320.3</v>
      </c>
      <c r="F99" s="17">
        <v>1007.78</v>
      </c>
      <c r="G99" s="18">
        <v>65238.2</v>
      </c>
      <c r="H99" s="41">
        <v>5.6811630150964687</v>
      </c>
      <c r="I99" s="42">
        <v>0.13808999999999999</v>
      </c>
      <c r="J99" s="21" t="s">
        <v>147</v>
      </c>
      <c r="K99" s="43">
        <f t="shared" si="8"/>
        <v>5.6811630150964687</v>
      </c>
      <c r="L99" s="43">
        <v>6.0642899999999997</v>
      </c>
    </row>
    <row r="100" spans="1:12">
      <c r="A100" s="14" t="s">
        <v>225</v>
      </c>
      <c r="B100" s="15">
        <v>354.803</v>
      </c>
      <c r="C100" s="16">
        <v>10397.9</v>
      </c>
      <c r="D100" s="17">
        <v>438.72300000000001</v>
      </c>
      <c r="E100" s="16">
        <v>10986.9</v>
      </c>
      <c r="F100" s="17">
        <v>1005.89</v>
      </c>
      <c r="G100" s="18">
        <v>40608.199999999997</v>
      </c>
      <c r="H100" s="41">
        <v>6.7096159935498552</v>
      </c>
      <c r="I100" s="42">
        <v>0.19051000000000001</v>
      </c>
      <c r="J100" s="21" t="s">
        <v>147</v>
      </c>
      <c r="K100" s="43">
        <f t="shared" si="8"/>
        <v>6.7096159935498552</v>
      </c>
      <c r="L100" s="43">
        <v>7.0369700000000002</v>
      </c>
    </row>
    <row r="101" spans="1:12">
      <c r="A101" s="14" t="s">
        <v>226</v>
      </c>
      <c r="B101" s="15">
        <v>354.803</v>
      </c>
      <c r="C101" s="16">
        <v>9829.39</v>
      </c>
      <c r="D101" s="17">
        <v>438.72300000000001</v>
      </c>
      <c r="E101" s="16">
        <v>10606.2</v>
      </c>
      <c r="F101" s="17">
        <v>1005.89</v>
      </c>
      <c r="G101" s="18">
        <v>38611.800000000003</v>
      </c>
      <c r="H101" s="41">
        <v>7.0444810527461863</v>
      </c>
      <c r="I101" s="42">
        <v>0.19972999999999999</v>
      </c>
      <c r="J101" s="21" t="s">
        <v>147</v>
      </c>
      <c r="K101" s="43">
        <f t="shared" si="8"/>
        <v>7.0444810527461863</v>
      </c>
      <c r="L101" s="43">
        <v>7.3569500000000003</v>
      </c>
    </row>
    <row r="102" spans="1:12">
      <c r="A102" s="14" t="s">
        <v>227</v>
      </c>
      <c r="B102" s="15">
        <v>355.16185000000002</v>
      </c>
      <c r="C102" s="16">
        <v>7711.1350499999999</v>
      </c>
      <c r="D102" s="17">
        <v>438.72300000000001</v>
      </c>
      <c r="E102" s="16">
        <v>13662.1</v>
      </c>
      <c r="F102" s="17">
        <v>1007.78</v>
      </c>
      <c r="G102" s="18">
        <v>57444.800000000003</v>
      </c>
      <c r="H102" s="41">
        <v>5.6069801607014798</v>
      </c>
      <c r="I102" s="42">
        <v>0.14072999999999999</v>
      </c>
      <c r="J102" s="21" t="s">
        <v>147</v>
      </c>
      <c r="K102" s="43">
        <f t="shared" si="8"/>
        <v>5.6069801607014798</v>
      </c>
      <c r="L102" s="43">
        <v>5.9948499999999996</v>
      </c>
    </row>
    <row r="103" spans="1:12">
      <c r="A103" s="14" t="s">
        <v>228</v>
      </c>
      <c r="B103" s="15">
        <v>354.60406999999998</v>
      </c>
      <c r="C103" s="16">
        <v>7094.9606599999997</v>
      </c>
      <c r="D103" s="17">
        <v>438.72300000000001</v>
      </c>
      <c r="E103" s="16">
        <v>10731.4</v>
      </c>
      <c r="F103" s="17">
        <v>1005.89</v>
      </c>
      <c r="G103" s="18">
        <v>43453.599999999999</v>
      </c>
      <c r="H103" s="41">
        <v>6.38811211974242</v>
      </c>
      <c r="I103" s="42">
        <v>0.15822</v>
      </c>
      <c r="J103" s="21" t="s">
        <v>147</v>
      </c>
      <c r="K103" s="43">
        <f t="shared" si="8"/>
        <v>6.38811211974242</v>
      </c>
      <c r="L103" s="43">
        <v>6.7311199999999998</v>
      </c>
    </row>
    <row r="104" spans="1:12">
      <c r="A104" s="14" t="s">
        <v>229</v>
      </c>
      <c r="B104" s="15">
        <v>355.03491000000002</v>
      </c>
      <c r="C104" s="16">
        <v>8679.2916700000005</v>
      </c>
      <c r="D104" s="17">
        <v>438.72300000000001</v>
      </c>
      <c r="E104" s="16">
        <v>14669.3</v>
      </c>
      <c r="F104" s="17">
        <v>1005.89</v>
      </c>
      <c r="G104" s="18">
        <v>63553.7</v>
      </c>
      <c r="H104" s="41">
        <v>5.9515260361020008</v>
      </c>
      <c r="I104" s="42">
        <v>0.15673000000000001</v>
      </c>
      <c r="J104" s="21" t="s">
        <v>147</v>
      </c>
      <c r="K104" s="43">
        <f t="shared" si="8"/>
        <v>5.9515260361020008</v>
      </c>
      <c r="L104" s="43">
        <v>6.3182799999999997</v>
      </c>
    </row>
    <row r="105" spans="1:12">
      <c r="A105" s="14" t="s">
        <v>230</v>
      </c>
      <c r="B105" s="15">
        <v>354.57888000000003</v>
      </c>
      <c r="C105" s="16">
        <v>6629.5496800000001</v>
      </c>
      <c r="D105" s="17">
        <v>438.72300000000001</v>
      </c>
      <c r="E105" s="16">
        <v>10998</v>
      </c>
      <c r="F105" s="17">
        <v>1007.78</v>
      </c>
      <c r="G105" s="18">
        <v>41464.5</v>
      </c>
      <c r="H105" s="41">
        <v>5.9292484591219488</v>
      </c>
      <c r="I105" s="42">
        <v>0.12886</v>
      </c>
      <c r="J105" s="21" t="s">
        <v>147</v>
      </c>
      <c r="K105" s="43">
        <f t="shared" si="8"/>
        <v>5.9292484591219488</v>
      </c>
      <c r="L105" s="43">
        <v>6.2972999999999999</v>
      </c>
    </row>
    <row r="106" spans="1:12">
      <c r="H106" s="75">
        <v>6.1399926785970189</v>
      </c>
      <c r="I106" s="42"/>
      <c r="J106" s="73" t="s">
        <v>134</v>
      </c>
      <c r="K106" s="74">
        <f t="shared" si="8"/>
        <v>6.1399926785970189</v>
      </c>
      <c r="L106" s="74">
        <f>AVERAGE(L98:L105)</f>
        <v>6.4961149999999996</v>
      </c>
    </row>
    <row r="107" spans="1:12">
      <c r="A107" s="44" t="s">
        <v>231</v>
      </c>
      <c r="H107" s="41"/>
      <c r="I107" s="42"/>
      <c r="K107" s="43"/>
    </row>
    <row r="108" spans="1:12">
      <c r="A108" s="14" t="s">
        <v>232</v>
      </c>
      <c r="B108" s="15">
        <v>355.34464000000003</v>
      </c>
      <c r="C108" s="16">
        <v>11286.985479999999</v>
      </c>
      <c r="D108" s="17">
        <v>438.72300000000001</v>
      </c>
      <c r="E108" s="16">
        <v>15939.3</v>
      </c>
      <c r="F108" s="17">
        <v>1007.78</v>
      </c>
      <c r="G108" s="18">
        <v>58117.1</v>
      </c>
      <c r="H108" s="41">
        <v>5.8088805126289174</v>
      </c>
      <c r="I108" s="42">
        <v>0.14387</v>
      </c>
      <c r="J108" s="21" t="s">
        <v>147</v>
      </c>
      <c r="K108" s="43">
        <f t="shared" ref="K108:K116" si="9">L108*SQRT(1-2*((1.5/L108)^2))</f>
        <v>5.8088805126289174</v>
      </c>
      <c r="L108" s="43">
        <v>6.1840999999999999</v>
      </c>
    </row>
    <row r="109" spans="1:12">
      <c r="A109" s="14" t="s">
        <v>233</v>
      </c>
      <c r="B109" s="15">
        <v>356.18252999999999</v>
      </c>
      <c r="C109" s="16">
        <v>3452.1201099999998</v>
      </c>
      <c r="D109" s="17">
        <v>438.72300000000001</v>
      </c>
      <c r="E109" s="16">
        <v>6320.7</v>
      </c>
      <c r="F109" s="17">
        <v>1007.78</v>
      </c>
      <c r="G109" s="18">
        <v>15551.2</v>
      </c>
      <c r="H109" s="41">
        <v>5.9355037002852589</v>
      </c>
      <c r="I109" s="42">
        <v>0.15983</v>
      </c>
      <c r="J109" s="21" t="s">
        <v>147</v>
      </c>
      <c r="K109" s="43">
        <f t="shared" si="9"/>
        <v>5.9355037002852589</v>
      </c>
      <c r="L109" s="43">
        <v>6.3031899999999998</v>
      </c>
    </row>
    <row r="110" spans="1:12">
      <c r="A110" s="14" t="s">
        <v>234</v>
      </c>
      <c r="B110" s="15">
        <v>354.62401999999997</v>
      </c>
      <c r="C110" s="16">
        <v>5687.8679499999998</v>
      </c>
      <c r="D110" s="17">
        <v>438.72300000000001</v>
      </c>
      <c r="E110" s="16">
        <v>7701.29</v>
      </c>
      <c r="F110" s="17">
        <v>1007.78</v>
      </c>
      <c r="G110" s="18">
        <v>24090.7</v>
      </c>
      <c r="H110" s="41">
        <v>6.7534109890928447</v>
      </c>
      <c r="I110" s="42">
        <v>0.19053</v>
      </c>
      <c r="J110" s="21" t="s">
        <v>147</v>
      </c>
      <c r="K110" s="43">
        <f t="shared" si="9"/>
        <v>6.7534109890928447</v>
      </c>
      <c r="L110" s="43">
        <v>7.0787399999999998</v>
      </c>
    </row>
    <row r="111" spans="1:12">
      <c r="A111" s="14" t="s">
        <v>235</v>
      </c>
      <c r="B111" s="15">
        <v>355.12135000000001</v>
      </c>
      <c r="C111" s="16">
        <v>6753.2449100000003</v>
      </c>
      <c r="D111" s="17">
        <v>438.72300000000001</v>
      </c>
      <c r="E111" s="16">
        <v>12764.2</v>
      </c>
      <c r="F111" s="17">
        <v>1007.78</v>
      </c>
      <c r="G111" s="18">
        <v>36348.1</v>
      </c>
      <c r="H111" s="41">
        <v>5.3546415212318363</v>
      </c>
      <c r="I111" s="42">
        <v>0.11426</v>
      </c>
      <c r="J111" s="21" t="s">
        <v>147</v>
      </c>
      <c r="K111" s="43">
        <f t="shared" si="9"/>
        <v>5.3546415212318363</v>
      </c>
      <c r="L111" s="43">
        <v>5.7595299999999998</v>
      </c>
    </row>
    <row r="112" spans="1:12">
      <c r="A112" s="14" t="s">
        <v>236</v>
      </c>
      <c r="B112" s="15">
        <v>356.86099999999999</v>
      </c>
      <c r="C112" s="16">
        <v>9810.18</v>
      </c>
      <c r="D112" s="17">
        <v>438.72300000000001</v>
      </c>
      <c r="E112" s="16">
        <v>8118.9</v>
      </c>
      <c r="F112" s="17">
        <v>1007.78</v>
      </c>
      <c r="G112" s="18">
        <v>20577.7</v>
      </c>
      <c r="H112" s="41">
        <v>5.6894455971122531</v>
      </c>
      <c r="I112" s="42">
        <v>0.12105</v>
      </c>
      <c r="J112" s="21" t="s">
        <v>147</v>
      </c>
      <c r="K112" s="43">
        <f t="shared" si="9"/>
        <v>5.6894455971122531</v>
      </c>
      <c r="L112" s="43">
        <v>6.0720499999999999</v>
      </c>
    </row>
    <row r="113" spans="1:13">
      <c r="A113" s="14" t="s">
        <v>237</v>
      </c>
      <c r="B113" s="15">
        <v>354.803</v>
      </c>
      <c r="C113" s="16">
        <v>5297.98</v>
      </c>
      <c r="D113" s="17">
        <v>438.72300000000001</v>
      </c>
      <c r="E113" s="16">
        <v>6529.51</v>
      </c>
      <c r="F113" s="17">
        <v>1007.78</v>
      </c>
      <c r="G113" s="18">
        <v>17050.099999999999</v>
      </c>
      <c r="H113" s="41">
        <v>6.620508911224273</v>
      </c>
      <c r="I113" s="42">
        <v>0.14899999999999999</v>
      </c>
      <c r="J113" s="21" t="s">
        <v>147</v>
      </c>
      <c r="K113" s="43">
        <f t="shared" si="9"/>
        <v>6.620508911224273</v>
      </c>
      <c r="L113" s="43">
        <v>6.9520600000000004</v>
      </c>
    </row>
    <row r="114" spans="1:13">
      <c r="A114" s="14" t="s">
        <v>238</v>
      </c>
      <c r="B114" s="15">
        <v>355.72926000000001</v>
      </c>
      <c r="C114" s="16">
        <v>4809.9501200000004</v>
      </c>
      <c r="D114" s="17">
        <v>438.72300000000001</v>
      </c>
      <c r="E114" s="16">
        <v>8428.42</v>
      </c>
      <c r="F114" s="17">
        <v>1007.78</v>
      </c>
      <c r="G114" s="18">
        <v>34001.199999999997</v>
      </c>
      <c r="H114" s="41">
        <v>5.2170078819185237</v>
      </c>
      <c r="I114" s="42">
        <v>0.12127</v>
      </c>
      <c r="J114" s="21" t="s">
        <v>147</v>
      </c>
      <c r="K114" s="43">
        <f t="shared" si="9"/>
        <v>5.2170078819185237</v>
      </c>
      <c r="L114" s="43">
        <v>5.6318000000000001</v>
      </c>
    </row>
    <row r="115" spans="1:13">
      <c r="A115" s="14" t="s">
        <v>239</v>
      </c>
      <c r="B115" s="15">
        <v>355.48165999999998</v>
      </c>
      <c r="C115" s="16">
        <v>7884.1524200000003</v>
      </c>
      <c r="D115" s="17">
        <v>438.72300000000001</v>
      </c>
      <c r="E115" s="16">
        <v>14399.1</v>
      </c>
      <c r="F115" s="17">
        <v>1007.78</v>
      </c>
      <c r="G115" s="18">
        <v>63855.5</v>
      </c>
      <c r="H115" s="41">
        <v>5.5535426540182433</v>
      </c>
      <c r="I115" s="42">
        <v>0.10108</v>
      </c>
      <c r="J115" s="21" t="s">
        <v>147</v>
      </c>
      <c r="K115" s="43">
        <f t="shared" si="9"/>
        <v>5.5535426540182433</v>
      </c>
      <c r="L115" s="43">
        <v>5.9448999999999996</v>
      </c>
    </row>
    <row r="116" spans="1:13">
      <c r="H116" s="75">
        <v>5.8681927732063386</v>
      </c>
      <c r="I116" s="42"/>
      <c r="J116" s="73" t="s">
        <v>135</v>
      </c>
      <c r="K116" s="74">
        <f t="shared" si="9"/>
        <v>5.8681927732063386</v>
      </c>
      <c r="L116" s="74">
        <f>AVERAGE(L110:L115)</f>
        <v>6.2398466666666659</v>
      </c>
    </row>
    <row r="117" spans="1:13">
      <c r="H117" s="41"/>
      <c r="I117" s="42"/>
      <c r="J117" s="73" t="s">
        <v>136</v>
      </c>
      <c r="K117" s="74">
        <f>AVERAGE(K98:K105,K108:K115)</f>
        <v>6.002315094496824</v>
      </c>
    </row>
    <row r="118" spans="1:13" s="51" customFormat="1">
      <c r="A118" s="45" t="s">
        <v>468</v>
      </c>
      <c r="B118" s="46"/>
      <c r="C118" s="47"/>
      <c r="D118" s="48"/>
      <c r="E118" s="47"/>
      <c r="F118" s="48"/>
      <c r="G118" s="49"/>
      <c r="H118" s="48"/>
      <c r="I118" s="50"/>
      <c r="J118" s="24"/>
      <c r="K118" s="52"/>
      <c r="L118" s="57"/>
    </row>
    <row r="119" spans="1:13">
      <c r="A119" s="53" t="s">
        <v>240</v>
      </c>
      <c r="B119" s="15">
        <v>354.60072000000002</v>
      </c>
      <c r="C119" s="16">
        <v>3271.4144299999998</v>
      </c>
      <c r="D119" s="17">
        <v>439.46656000000002</v>
      </c>
      <c r="E119" s="16">
        <v>4425.0309299999999</v>
      </c>
      <c r="F119" s="17">
        <v>1005.89</v>
      </c>
      <c r="G119" s="54">
        <v>19352.8</v>
      </c>
      <c r="H119" s="41">
        <v>5.7099749442620151</v>
      </c>
      <c r="I119" s="42">
        <v>0.15140000000000001</v>
      </c>
      <c r="J119" s="21" t="s">
        <v>147</v>
      </c>
      <c r="K119" s="43">
        <f t="shared" ref="K119:K124" si="10">L119*SQRT(1-2*((1.5/L119)^2))</f>
        <v>5.7099749442620151</v>
      </c>
      <c r="L119" s="56">
        <v>6.0912899999999999</v>
      </c>
    </row>
    <row r="120" spans="1:13">
      <c r="A120" s="53" t="s">
        <v>241</v>
      </c>
      <c r="B120" s="15">
        <v>354.803</v>
      </c>
      <c r="C120" s="16">
        <v>2817.25</v>
      </c>
      <c r="D120" s="17">
        <v>436.68700000000001</v>
      </c>
      <c r="E120" s="16">
        <v>4022.76</v>
      </c>
      <c r="F120" s="17">
        <v>1005.89</v>
      </c>
      <c r="G120" s="18">
        <v>5276.23</v>
      </c>
      <c r="H120" s="41">
        <v>6.5541126096215345</v>
      </c>
      <c r="I120" s="42">
        <v>0.24460999999999999</v>
      </c>
      <c r="J120" s="21" t="s">
        <v>164</v>
      </c>
      <c r="K120" s="43">
        <f t="shared" si="10"/>
        <v>6.5541126096215345</v>
      </c>
      <c r="L120" s="56">
        <v>6.8888600000000002</v>
      </c>
      <c r="M120" s="22" t="s">
        <v>409</v>
      </c>
    </row>
    <row r="121" spans="1:13">
      <c r="A121" s="53" t="s">
        <v>242</v>
      </c>
      <c r="B121" s="15">
        <v>354.64690999999999</v>
      </c>
      <c r="C121" s="16">
        <v>3306.317</v>
      </c>
      <c r="D121" s="17">
        <v>438.72300000000001</v>
      </c>
      <c r="E121" s="16">
        <v>5282.81</v>
      </c>
      <c r="F121" s="17">
        <v>1005.89</v>
      </c>
      <c r="G121" s="18">
        <v>18484</v>
      </c>
      <c r="H121" s="41">
        <v>6.3031380502809862</v>
      </c>
      <c r="I121" s="42">
        <v>0.18529999999999999</v>
      </c>
      <c r="J121" s="21" t="s">
        <v>147</v>
      </c>
      <c r="K121" s="43">
        <f t="shared" si="10"/>
        <v>6.3031380502809862</v>
      </c>
      <c r="L121" s="56">
        <v>6.6505299999999998</v>
      </c>
    </row>
    <row r="122" spans="1:13">
      <c r="A122" s="53" t="s">
        <v>243</v>
      </c>
      <c r="B122" s="15">
        <v>354.64490000000001</v>
      </c>
      <c r="C122" s="16">
        <v>2888.5209399999999</v>
      </c>
      <c r="D122" s="17">
        <v>438.72300000000001</v>
      </c>
      <c r="E122" s="16">
        <v>4183.51</v>
      </c>
      <c r="F122" s="17">
        <v>1005.89</v>
      </c>
      <c r="G122" s="18">
        <v>14749.9</v>
      </c>
      <c r="H122" s="41">
        <v>6.7187398929337938</v>
      </c>
      <c r="I122" s="42">
        <v>0.20136999999999999</v>
      </c>
      <c r="J122" s="21" t="s">
        <v>147</v>
      </c>
      <c r="K122" s="43">
        <f t="shared" si="10"/>
        <v>6.7187398929337938</v>
      </c>
      <c r="L122" s="56">
        <v>7.0456700000000003</v>
      </c>
    </row>
    <row r="123" spans="1:13">
      <c r="A123" s="53" t="s">
        <v>244</v>
      </c>
      <c r="B123" s="15">
        <v>353.45871</v>
      </c>
      <c r="C123" s="16">
        <v>3122.9890099999998</v>
      </c>
      <c r="D123" s="17">
        <v>438.72300000000001</v>
      </c>
      <c r="E123" s="16">
        <v>4246.1499999999996</v>
      </c>
      <c r="F123" s="17">
        <v>1005.89</v>
      </c>
      <c r="G123" s="18">
        <v>13755.7</v>
      </c>
      <c r="H123" s="41">
        <v>7.896859205557611</v>
      </c>
      <c r="I123" s="42">
        <v>0.40682000000000001</v>
      </c>
      <c r="J123" s="21" t="s">
        <v>147</v>
      </c>
      <c r="K123" s="43">
        <f t="shared" si="10"/>
        <v>7.896859205557611</v>
      </c>
      <c r="L123" s="56">
        <v>8.1768199999999993</v>
      </c>
    </row>
    <row r="124" spans="1:13">
      <c r="H124" s="75">
        <v>6.3227152460518292</v>
      </c>
      <c r="I124" s="42"/>
      <c r="J124" s="73" t="s">
        <v>469</v>
      </c>
      <c r="K124" s="74">
        <f t="shared" si="10"/>
        <v>6.3227152460518292</v>
      </c>
      <c r="L124" s="74">
        <f>AVERAGE(L119:L122)</f>
        <v>6.6690874999999998</v>
      </c>
    </row>
    <row r="125" spans="1:13">
      <c r="A125" s="44" t="s">
        <v>470</v>
      </c>
      <c r="H125" s="41"/>
      <c r="I125" s="42"/>
      <c r="K125" s="43"/>
    </row>
    <row r="126" spans="1:13">
      <c r="A126" s="14" t="s">
        <v>245</v>
      </c>
      <c r="B126" s="15">
        <v>354.803</v>
      </c>
      <c r="C126" s="16">
        <v>2174.59</v>
      </c>
      <c r="D126" s="17">
        <v>438.72300000000001</v>
      </c>
      <c r="E126" s="16">
        <v>1868.21</v>
      </c>
      <c r="F126" s="17">
        <v>1005.0311</v>
      </c>
      <c r="G126" s="18">
        <v>868.12644999999998</v>
      </c>
      <c r="H126" s="41">
        <v>3.5700489503086645</v>
      </c>
      <c r="I126" s="42">
        <v>0.15543000000000001</v>
      </c>
      <c r="J126" s="21" t="s">
        <v>164</v>
      </c>
      <c r="K126" s="43">
        <f t="shared" ref="K126:K131" si="11">L126*SQRT(1-2*((1.5/L126)^2))</f>
        <v>3.5700489503086645</v>
      </c>
      <c r="L126" s="56">
        <v>4.1527399999999997</v>
      </c>
      <c r="M126" s="22" t="s">
        <v>410</v>
      </c>
    </row>
    <row r="127" spans="1:13">
      <c r="A127" s="14" t="s">
        <v>246</v>
      </c>
      <c r="B127" s="15">
        <v>354.803</v>
      </c>
      <c r="C127" s="16">
        <v>3998.09</v>
      </c>
      <c r="D127" s="17">
        <v>438.72300000000001</v>
      </c>
      <c r="E127" s="16">
        <v>5317.2</v>
      </c>
      <c r="F127" s="17">
        <v>1007.78</v>
      </c>
      <c r="G127" s="18">
        <v>8678.27</v>
      </c>
      <c r="H127" s="41">
        <v>5.6655117277170994</v>
      </c>
      <c r="I127" s="42">
        <v>0.29074</v>
      </c>
      <c r="J127" s="21" t="s">
        <v>164</v>
      </c>
      <c r="K127" s="43">
        <f t="shared" si="11"/>
        <v>5.6655117277170994</v>
      </c>
      <c r="L127" s="43">
        <v>6.0496299999999996</v>
      </c>
      <c r="M127" s="22" t="s">
        <v>411</v>
      </c>
    </row>
    <row r="128" spans="1:13">
      <c r="A128" s="14" t="s">
        <v>247</v>
      </c>
      <c r="B128" s="15">
        <v>354.803</v>
      </c>
      <c r="C128" s="16">
        <v>3817.07</v>
      </c>
      <c r="D128" s="17">
        <v>438.72300000000001</v>
      </c>
      <c r="E128" s="16">
        <v>4318.62</v>
      </c>
      <c r="F128" s="17">
        <v>1007.78</v>
      </c>
      <c r="G128" s="18">
        <v>9952.74</v>
      </c>
      <c r="H128" s="41">
        <v>5.4878300150059314</v>
      </c>
      <c r="I128" s="42">
        <v>0.14627999999999999</v>
      </c>
      <c r="J128" s="21" t="s">
        <v>164</v>
      </c>
      <c r="K128" s="43">
        <f t="shared" si="11"/>
        <v>5.4878300150059314</v>
      </c>
      <c r="L128" s="43">
        <v>5.8835600000000001</v>
      </c>
      <c r="M128" s="22" t="s">
        <v>412</v>
      </c>
    </row>
    <row r="129" spans="1:13">
      <c r="A129" s="14" t="s">
        <v>248</v>
      </c>
      <c r="B129" s="15">
        <v>355.84532000000002</v>
      </c>
      <c r="C129" s="16">
        <v>2909.8492700000002</v>
      </c>
      <c r="D129" s="17">
        <v>438.72300000000001</v>
      </c>
      <c r="E129" s="16">
        <v>4796.41</v>
      </c>
      <c r="F129" s="17">
        <v>1007.78</v>
      </c>
      <c r="G129" s="18">
        <v>19105.099999999999</v>
      </c>
      <c r="H129" s="41">
        <v>4.9276161507264344</v>
      </c>
      <c r="I129" s="42">
        <v>0.12121</v>
      </c>
      <c r="J129" s="21" t="s">
        <v>147</v>
      </c>
      <c r="K129" s="43">
        <f t="shared" si="11"/>
        <v>4.9276161507264344</v>
      </c>
      <c r="L129" s="43">
        <v>5.3648300000000004</v>
      </c>
    </row>
    <row r="130" spans="1:13">
      <c r="A130" s="14" t="s">
        <v>249</v>
      </c>
      <c r="B130" s="15">
        <v>354.81810999999999</v>
      </c>
      <c r="C130" s="16">
        <v>3315.89644</v>
      </c>
      <c r="D130" s="17">
        <v>438.72300000000001</v>
      </c>
      <c r="E130" s="16">
        <v>4773.08</v>
      </c>
      <c r="F130" s="17">
        <v>1007.78</v>
      </c>
      <c r="G130" s="18">
        <v>16556.2</v>
      </c>
      <c r="H130" s="41">
        <v>5.4639366063672439</v>
      </c>
      <c r="I130" s="42">
        <v>0.15242</v>
      </c>
      <c r="J130" s="21" t="s">
        <v>147</v>
      </c>
      <c r="K130" s="43">
        <f t="shared" si="11"/>
        <v>5.4639366063672439</v>
      </c>
      <c r="L130" s="43">
        <v>5.8612799999999998</v>
      </c>
    </row>
    <row r="131" spans="1:13">
      <c r="H131" s="75">
        <v>4.9192209438487309</v>
      </c>
      <c r="I131" s="42"/>
      <c r="J131" s="73" t="s">
        <v>471</v>
      </c>
      <c r="K131" s="74">
        <f t="shared" si="11"/>
        <v>5.0336767038084593</v>
      </c>
      <c r="L131" s="74">
        <f>AVERAGE(L126:L127,L128:L130)</f>
        <v>5.4624079999999999</v>
      </c>
    </row>
    <row r="132" spans="1:13">
      <c r="H132" s="41"/>
      <c r="I132" s="42"/>
      <c r="J132" s="73" t="s">
        <v>472</v>
      </c>
      <c r="K132" s="74">
        <f>AVERAGE(K119:K123,K126:K130)</f>
        <v>5.8297768152781311</v>
      </c>
    </row>
    <row r="133" spans="1:13" s="51" customFormat="1">
      <c r="A133" s="45" t="s">
        <v>473</v>
      </c>
      <c r="B133" s="46"/>
      <c r="C133" s="47"/>
      <c r="D133" s="48"/>
      <c r="E133" s="47"/>
      <c r="F133" s="48"/>
      <c r="G133" s="49"/>
      <c r="H133" s="48"/>
      <c r="I133" s="50"/>
      <c r="J133" s="24"/>
      <c r="K133" s="52"/>
      <c r="L133" s="57"/>
    </row>
    <row r="134" spans="1:13" s="55" customFormat="1">
      <c r="A134" s="53" t="s">
        <v>250</v>
      </c>
      <c r="B134" s="15">
        <v>353.49518999999998</v>
      </c>
      <c r="C134" s="16">
        <v>2497.49766</v>
      </c>
      <c r="D134" s="17">
        <v>438.05930000000001</v>
      </c>
      <c r="E134" s="16">
        <v>4477.6417899999997</v>
      </c>
      <c r="F134" s="17">
        <v>1005.89</v>
      </c>
      <c r="G134" s="54">
        <v>19661.7</v>
      </c>
      <c r="H134" s="17">
        <v>6.528020000091912</v>
      </c>
      <c r="I134" s="42">
        <v>0.19005</v>
      </c>
      <c r="J134" s="21" t="s">
        <v>216</v>
      </c>
      <c r="K134" s="56">
        <f t="shared" ref="K134:K139" si="12">L134*SQRT(1-2*((1.5/L134)^2))</f>
        <v>6.528020000091912</v>
      </c>
      <c r="L134" s="56">
        <v>6.8640400000000001</v>
      </c>
    </row>
    <row r="135" spans="1:13">
      <c r="A135" s="14" t="s">
        <v>251</v>
      </c>
      <c r="B135" s="15">
        <v>352.74400000000003</v>
      </c>
      <c r="C135" s="16">
        <v>648.55700000000002</v>
      </c>
      <c r="D135" s="17">
        <v>436.68700000000001</v>
      </c>
      <c r="E135" s="16">
        <v>601.69500000000005</v>
      </c>
      <c r="F135" s="17">
        <v>1004</v>
      </c>
      <c r="G135" s="18">
        <v>934.60500000000002</v>
      </c>
      <c r="H135" s="41">
        <v>6.8065870787127958</v>
      </c>
      <c r="I135" s="42">
        <v>0.21618999999999999</v>
      </c>
      <c r="J135" s="21" t="s">
        <v>164</v>
      </c>
      <c r="K135" s="43">
        <f t="shared" si="12"/>
        <v>6.8065870787127958</v>
      </c>
      <c r="L135" s="43">
        <v>7.1294899999999997</v>
      </c>
      <c r="M135" s="22" t="s">
        <v>413</v>
      </c>
    </row>
    <row r="136" spans="1:13">
      <c r="A136" s="14" t="s">
        <v>252</v>
      </c>
      <c r="B136" s="15">
        <v>354.803</v>
      </c>
      <c r="C136" s="16">
        <v>3885.1</v>
      </c>
      <c r="D136" s="17">
        <v>438.72300000000001</v>
      </c>
      <c r="E136" s="16">
        <v>2949.09</v>
      </c>
      <c r="F136" s="17">
        <v>1005.89</v>
      </c>
      <c r="G136" s="18">
        <v>6951.79</v>
      </c>
      <c r="H136" s="41">
        <v>6.4209685045248435</v>
      </c>
      <c r="I136" s="42">
        <v>0.17485999999999999</v>
      </c>
      <c r="J136" s="21" t="s">
        <v>216</v>
      </c>
      <c r="K136" s="43">
        <f t="shared" si="12"/>
        <v>6.4209685045248435</v>
      </c>
      <c r="L136" s="43">
        <v>6.7623100000000003</v>
      </c>
    </row>
    <row r="137" spans="1:13">
      <c r="A137" s="14" t="s">
        <v>253</v>
      </c>
      <c r="B137" s="15">
        <v>354.28777000000002</v>
      </c>
      <c r="C137" s="16">
        <v>2530.3355099999999</v>
      </c>
      <c r="D137" s="17">
        <v>438.72300000000001</v>
      </c>
      <c r="E137" s="16">
        <v>3347.05</v>
      </c>
      <c r="F137" s="17">
        <v>1004</v>
      </c>
      <c r="G137" s="18">
        <v>11467.4</v>
      </c>
      <c r="H137" s="41">
        <v>6.9697867551023389</v>
      </c>
      <c r="I137" s="42">
        <v>0.20300000000000001</v>
      </c>
      <c r="J137" s="21" t="s">
        <v>147</v>
      </c>
      <c r="K137" s="43">
        <f t="shared" si="12"/>
        <v>6.9697867551023389</v>
      </c>
      <c r="L137" s="43">
        <v>7.2854599999999996</v>
      </c>
    </row>
    <row r="138" spans="1:13">
      <c r="A138" s="14" t="s">
        <v>254</v>
      </c>
      <c r="B138" s="15">
        <v>354.803</v>
      </c>
      <c r="C138" s="16">
        <v>1986.29</v>
      </c>
      <c r="D138" s="17">
        <v>438.72300000000001</v>
      </c>
      <c r="E138" s="16">
        <v>3037.52</v>
      </c>
      <c r="F138" s="17">
        <v>1005.89</v>
      </c>
      <c r="G138" s="18">
        <v>3942.65</v>
      </c>
      <c r="H138" s="41">
        <v>7.3622392176293756</v>
      </c>
      <c r="I138" s="42">
        <v>0.21925</v>
      </c>
      <c r="J138" s="21" t="s">
        <v>164</v>
      </c>
      <c r="K138" s="43">
        <f t="shared" si="12"/>
        <v>7.3622392176293756</v>
      </c>
      <c r="L138" s="43">
        <v>7.6617600000000001</v>
      </c>
      <c r="M138" s="22" t="s">
        <v>414</v>
      </c>
    </row>
    <row r="139" spans="1:13">
      <c r="H139" s="75">
        <v>6.8182358227435929</v>
      </c>
      <c r="I139" s="42"/>
      <c r="J139" s="73" t="s">
        <v>474</v>
      </c>
      <c r="K139" s="74">
        <f t="shared" si="12"/>
        <v>6.8182358227435929</v>
      </c>
      <c r="L139" s="74">
        <f>AVERAGE(L134:L138)</f>
        <v>7.140612</v>
      </c>
    </row>
    <row r="140" spans="1:13">
      <c r="A140" s="44" t="s">
        <v>475</v>
      </c>
      <c r="H140" s="41"/>
      <c r="I140" s="42"/>
      <c r="K140" s="43"/>
    </row>
    <row r="141" spans="1:13">
      <c r="A141" s="14" t="s">
        <v>255</v>
      </c>
      <c r="B141" s="15">
        <v>354.82915000000003</v>
      </c>
      <c r="C141" s="16">
        <v>2971.55564</v>
      </c>
      <c r="D141" s="17">
        <v>438.72300000000001</v>
      </c>
      <c r="E141" s="16">
        <v>5099.8</v>
      </c>
      <c r="F141" s="17">
        <v>1005.89</v>
      </c>
      <c r="G141" s="18">
        <v>19467.599999999999</v>
      </c>
      <c r="H141" s="41">
        <v>5.8639853420775196</v>
      </c>
      <c r="I141" s="42">
        <v>0.16625999999999999</v>
      </c>
      <c r="J141" s="21" t="s">
        <v>147</v>
      </c>
      <c r="K141" s="43">
        <f>L141*SQRT(1-2*((1.5/L141)^2))</f>
        <v>5.8639853420775196</v>
      </c>
      <c r="L141" s="43">
        <v>6.2358900000000004</v>
      </c>
    </row>
    <row r="142" spans="1:13">
      <c r="A142" s="14" t="s">
        <v>256</v>
      </c>
      <c r="B142" s="15">
        <v>354.60708</v>
      </c>
      <c r="C142" s="16">
        <v>2696.4293299999999</v>
      </c>
      <c r="D142" s="17">
        <v>436.68700000000001</v>
      </c>
      <c r="E142" s="16">
        <v>3904.88</v>
      </c>
      <c r="F142" s="17">
        <v>1005.89</v>
      </c>
      <c r="G142" s="18">
        <v>13243.4</v>
      </c>
      <c r="H142" s="41">
        <v>7.6597219167277872</v>
      </c>
      <c r="I142" s="42">
        <v>0.22674</v>
      </c>
      <c r="J142" s="21" t="s">
        <v>147</v>
      </c>
      <c r="K142" s="43">
        <f>L142*SQRT(1-2*((1.5/L142)^2))</f>
        <v>7.6597219167277872</v>
      </c>
      <c r="L142" s="43">
        <v>7.9480399999999998</v>
      </c>
    </row>
    <row r="143" spans="1:13">
      <c r="A143" s="14" t="s">
        <v>257</v>
      </c>
      <c r="B143" s="15">
        <v>354.71569</v>
      </c>
      <c r="C143" s="16">
        <v>5513.62122</v>
      </c>
      <c r="D143" s="17">
        <v>438.72300000000001</v>
      </c>
      <c r="E143" s="16">
        <v>7496.16</v>
      </c>
      <c r="F143" s="17">
        <v>1005.89</v>
      </c>
      <c r="G143" s="18">
        <v>22383</v>
      </c>
      <c r="H143" s="41">
        <v>7.9143984570907211</v>
      </c>
      <c r="I143" s="42">
        <v>0.25078</v>
      </c>
      <c r="J143" s="21" t="s">
        <v>147</v>
      </c>
      <c r="K143" s="43">
        <f>L143*SQRT(1-2*((1.5/L143)^2))</f>
        <v>7.9143984570907211</v>
      </c>
      <c r="L143" s="43">
        <v>8.1937599999999993</v>
      </c>
    </row>
    <row r="144" spans="1:13">
      <c r="A144" s="14" t="s">
        <v>258</v>
      </c>
      <c r="B144" s="15">
        <v>354.803</v>
      </c>
      <c r="C144" s="16">
        <v>3787.92</v>
      </c>
      <c r="D144" s="17">
        <v>438.72300000000001</v>
      </c>
      <c r="E144" s="16">
        <v>3081.74</v>
      </c>
      <c r="F144" s="17">
        <v>1005.89</v>
      </c>
      <c r="G144" s="18">
        <v>4077.33</v>
      </c>
      <c r="H144" s="41">
        <v>6.7223262214876183</v>
      </c>
      <c r="I144" s="42">
        <v>0.21188000000000001</v>
      </c>
      <c r="J144" s="21" t="s">
        <v>164</v>
      </c>
      <c r="K144" s="43">
        <f>L144*SQRT(1-2*((1.5/L144)^2))</f>
        <v>6.7223262214876183</v>
      </c>
      <c r="L144" s="43">
        <v>7.0490899999999996</v>
      </c>
      <c r="M144" s="22" t="s">
        <v>415</v>
      </c>
    </row>
    <row r="145" spans="1:13">
      <c r="A145" s="14" t="s">
        <v>259</v>
      </c>
      <c r="B145" s="15">
        <v>354.803</v>
      </c>
      <c r="C145" s="16">
        <v>2972.75</v>
      </c>
      <c r="D145" s="17">
        <v>438.72300000000001</v>
      </c>
      <c r="E145" s="16">
        <v>3647.98</v>
      </c>
      <c r="F145" s="17">
        <v>1005.89</v>
      </c>
      <c r="G145" s="18">
        <v>3909.64</v>
      </c>
      <c r="H145" s="41">
        <v>7.4550862530489876</v>
      </c>
      <c r="I145" s="42">
        <v>0.31419999999999998</v>
      </c>
      <c r="J145" s="21" t="s">
        <v>164</v>
      </c>
      <c r="K145" s="43">
        <f>L145*SQRT(1-2*((1.5/L145)^2))</f>
        <v>7.4550862530489876</v>
      </c>
      <c r="L145" s="43">
        <v>7.7510199999999996</v>
      </c>
      <c r="M145" s="22" t="s">
        <v>416</v>
      </c>
    </row>
    <row r="146" spans="1:13">
      <c r="J146" s="73" t="s">
        <v>476</v>
      </c>
      <c r="K146" s="74">
        <f>AVERAGE(K141:K145)</f>
        <v>7.123103638086528</v>
      </c>
      <c r="L146" s="74">
        <f>AVERAGE(L141:L143,L144:L145)</f>
        <v>7.4355599999999997</v>
      </c>
    </row>
    <row r="147" spans="1:13">
      <c r="J147" s="73" t="s">
        <v>276</v>
      </c>
      <c r="K147" s="74">
        <f>AVERAGE(K134:K138,K141:K145)</f>
        <v>6.9703119746493893</v>
      </c>
    </row>
    <row r="148" spans="1:13" s="51" customFormat="1">
      <c r="A148" s="45" t="s">
        <v>124</v>
      </c>
      <c r="B148" s="46"/>
      <c r="C148" s="47"/>
      <c r="D148" s="48"/>
      <c r="E148" s="47"/>
      <c r="F148" s="48"/>
      <c r="G148" s="49"/>
      <c r="H148" s="57"/>
      <c r="I148" s="58"/>
      <c r="J148" s="24"/>
      <c r="K148" s="57"/>
      <c r="L148" s="57"/>
    </row>
    <row r="149" spans="1:13">
      <c r="A149" s="59" t="s">
        <v>260</v>
      </c>
      <c r="B149" s="15">
        <v>352.74400000000003</v>
      </c>
      <c r="C149" s="16">
        <v>6111.49</v>
      </c>
      <c r="D149" s="17">
        <v>438.72300000000001</v>
      </c>
      <c r="E149" s="16">
        <v>10791.6</v>
      </c>
      <c r="F149" s="41">
        <v>1005.89</v>
      </c>
      <c r="G149" s="18">
        <v>8945.56</v>
      </c>
      <c r="H149" s="41">
        <v>10.048400000000001</v>
      </c>
      <c r="I149" s="42">
        <v>0.32800000000000001</v>
      </c>
      <c r="J149" s="21" t="s">
        <v>164</v>
      </c>
      <c r="K149" s="43">
        <f>L149*SQRT(1-2*((1.5/L149)^2))</f>
        <v>9.8219317122447976</v>
      </c>
      <c r="L149" s="43">
        <v>10.048400000000001</v>
      </c>
      <c r="M149" s="22" t="s">
        <v>417</v>
      </c>
    </row>
    <row r="150" spans="1:13">
      <c r="A150" s="59" t="s">
        <v>261</v>
      </c>
      <c r="B150" s="15">
        <v>354.17021999999997</v>
      </c>
      <c r="C150" s="16">
        <v>2419.90807</v>
      </c>
      <c r="D150" s="17">
        <v>438.72300000000001</v>
      </c>
      <c r="E150" s="16">
        <v>13703.9</v>
      </c>
      <c r="F150" s="41">
        <v>1005.89</v>
      </c>
      <c r="G150" s="18">
        <v>39377.599999999999</v>
      </c>
      <c r="H150" s="41">
        <v>6.4132400000000001</v>
      </c>
      <c r="I150" s="42">
        <v>0.15354000000000001</v>
      </c>
      <c r="J150" s="21" t="s">
        <v>216</v>
      </c>
      <c r="K150" s="43">
        <f t="shared" ref="K150:K158" si="13">L150*SQRT(1-2*((1.5/L150)^2))</f>
        <v>6.0522431624646407</v>
      </c>
      <c r="L150" s="43">
        <v>6.4132400000000001</v>
      </c>
    </row>
    <row r="151" spans="1:13">
      <c r="A151" s="59" t="s">
        <v>262</v>
      </c>
      <c r="B151" s="15">
        <v>354.803</v>
      </c>
      <c r="C151" s="16">
        <v>13771.6</v>
      </c>
      <c r="D151" s="17">
        <v>438.72300000000001</v>
      </c>
      <c r="E151" s="16">
        <v>10663.9</v>
      </c>
      <c r="F151" s="41">
        <v>1005.89</v>
      </c>
      <c r="G151" s="18">
        <v>27370.1</v>
      </c>
      <c r="H151" s="41">
        <v>6.6615399999999996</v>
      </c>
      <c r="I151" s="42">
        <v>0.17848</v>
      </c>
      <c r="J151" s="21" t="s">
        <v>216</v>
      </c>
      <c r="K151" s="43">
        <f t="shared" si="13"/>
        <v>6.3147537696730502</v>
      </c>
      <c r="L151" s="43">
        <v>6.6615399999999996</v>
      </c>
    </row>
    <row r="152" spans="1:13">
      <c r="A152" s="59" t="s">
        <v>263</v>
      </c>
      <c r="B152" s="15">
        <v>353.22746000000001</v>
      </c>
      <c r="C152" s="16">
        <v>6672.6841599999998</v>
      </c>
      <c r="D152" s="17">
        <v>438.72300000000001</v>
      </c>
      <c r="E152" s="16">
        <v>12444.9</v>
      </c>
      <c r="F152" s="41">
        <v>1005.89</v>
      </c>
      <c r="G152" s="18">
        <v>52780.800000000003</v>
      </c>
      <c r="H152" s="41">
        <v>6.9251500000000004</v>
      </c>
      <c r="I152" s="42">
        <v>0.17449999999999999</v>
      </c>
      <c r="J152" s="21" t="s">
        <v>216</v>
      </c>
      <c r="K152" s="43">
        <f t="shared" si="13"/>
        <v>6.5922456357829997</v>
      </c>
      <c r="L152" s="43">
        <v>6.9251500000000004</v>
      </c>
    </row>
    <row r="153" spans="1:13">
      <c r="H153" s="75">
        <f>AVERAGE(H149:H152)</f>
        <v>7.5120825</v>
      </c>
      <c r="J153" s="73" t="s">
        <v>275</v>
      </c>
      <c r="K153" s="74">
        <f>AVERAGE(K149:K152)</f>
        <v>7.1952935700413718</v>
      </c>
      <c r="L153" s="74">
        <f>AVERAGE(L149:L152)</f>
        <v>7.5120825</v>
      </c>
    </row>
    <row r="154" spans="1:13">
      <c r="A154" s="44" t="s">
        <v>264</v>
      </c>
      <c r="K154" s="43"/>
      <c r="L154" s="43"/>
    </row>
    <row r="155" spans="1:13">
      <c r="A155" s="14" t="s">
        <v>265</v>
      </c>
      <c r="B155" s="15">
        <v>354.803</v>
      </c>
      <c r="C155" s="16">
        <v>6737.58</v>
      </c>
      <c r="D155" s="17">
        <v>438.72300000000001</v>
      </c>
      <c r="E155" s="16">
        <v>4795.1899999999996</v>
      </c>
      <c r="F155" s="17">
        <v>1007.78</v>
      </c>
      <c r="G155" s="18">
        <v>6036.88</v>
      </c>
      <c r="H155" s="41">
        <v>6.7694599999999996</v>
      </c>
      <c r="I155" s="42">
        <v>0.15647</v>
      </c>
      <c r="J155" s="21" t="s">
        <v>164</v>
      </c>
      <c r="K155" s="43">
        <f t="shared" si="13"/>
        <v>6.4284981676593791</v>
      </c>
      <c r="L155" s="43">
        <v>6.7694599999999996</v>
      </c>
      <c r="M155" s="22" t="s">
        <v>408</v>
      </c>
    </row>
    <row r="156" spans="1:13">
      <c r="A156" s="14" t="s">
        <v>266</v>
      </c>
      <c r="B156" s="15">
        <v>356.86099999999999</v>
      </c>
      <c r="C156" s="16">
        <v>12618.5</v>
      </c>
      <c r="D156" s="17">
        <v>438.72300000000001</v>
      </c>
      <c r="E156" s="16">
        <v>9715.66</v>
      </c>
      <c r="F156" s="17">
        <v>1007.78</v>
      </c>
      <c r="G156" s="18">
        <v>32635.599999999999</v>
      </c>
      <c r="H156" s="41">
        <v>6.0732699999999999</v>
      </c>
      <c r="I156" s="42">
        <v>0.14057</v>
      </c>
      <c r="J156" s="21" t="s">
        <v>216</v>
      </c>
      <c r="K156" s="43">
        <f t="shared" si="13"/>
        <v>5.6907476216135251</v>
      </c>
      <c r="L156" s="43">
        <v>6.0732699999999999</v>
      </c>
    </row>
    <row r="157" spans="1:13">
      <c r="A157" s="14" t="s">
        <v>267</v>
      </c>
      <c r="B157" s="15">
        <v>355.20907</v>
      </c>
      <c r="C157" s="16">
        <v>9259.28478</v>
      </c>
      <c r="D157" s="17">
        <v>438.72300000000001</v>
      </c>
      <c r="E157" s="16">
        <v>14470.3</v>
      </c>
      <c r="F157" s="17">
        <v>1007.78</v>
      </c>
      <c r="G157" s="18">
        <v>44230</v>
      </c>
      <c r="H157" s="41">
        <v>6.3030400000000002</v>
      </c>
      <c r="I157" s="42">
        <v>0.17774999999999999</v>
      </c>
      <c r="J157" s="21" t="s">
        <v>216</v>
      </c>
      <c r="K157" s="43">
        <f t="shared" si="13"/>
        <v>5.9353444080019484</v>
      </c>
      <c r="L157" s="43">
        <v>6.3030400000000002</v>
      </c>
    </row>
    <row r="158" spans="1:13">
      <c r="A158" s="14" t="s">
        <v>268</v>
      </c>
      <c r="B158" s="15">
        <v>354.99284999999998</v>
      </c>
      <c r="C158" s="16">
        <v>5293.1477999999997</v>
      </c>
      <c r="D158" s="17">
        <v>438.72300000000001</v>
      </c>
      <c r="E158" s="16">
        <v>9778.2999999999993</v>
      </c>
      <c r="F158" s="17">
        <v>1007.78</v>
      </c>
      <c r="G158" s="18">
        <v>40306.199999999997</v>
      </c>
      <c r="H158" s="41">
        <v>6.7092700000000001</v>
      </c>
      <c r="I158" s="42">
        <v>0.15958</v>
      </c>
      <c r="J158" s="21" t="s">
        <v>216</v>
      </c>
      <c r="K158" s="43">
        <f t="shared" si="13"/>
        <v>6.3650847545731866</v>
      </c>
      <c r="L158" s="43">
        <v>6.7092700000000001</v>
      </c>
    </row>
    <row r="159" spans="1:13">
      <c r="A159" s="22"/>
      <c r="B159" s="60"/>
      <c r="D159" s="56"/>
      <c r="E159" s="61"/>
      <c r="F159" s="56"/>
      <c r="J159" s="73" t="s">
        <v>274</v>
      </c>
      <c r="K159" s="74">
        <f>AVERAGE(K155:K158)</f>
        <v>6.1049187379620093</v>
      </c>
      <c r="L159" s="74">
        <f>AVERAGE(L155:L158)</f>
        <v>6.4637599999999997</v>
      </c>
    </row>
    <row r="160" spans="1:13">
      <c r="A160" s="22"/>
      <c r="B160" s="60"/>
      <c r="D160" s="56"/>
      <c r="E160" s="61"/>
      <c r="F160" s="56"/>
      <c r="J160" s="73" t="s">
        <v>139</v>
      </c>
      <c r="K160" s="74">
        <f>AVERAGE(K149:K152,K155:K158)</f>
        <v>6.6501061540016906</v>
      </c>
    </row>
    <row r="161" spans="1:6">
      <c r="A161" s="22"/>
      <c r="B161" s="60"/>
      <c r="D161" s="56"/>
      <c r="E161" s="61"/>
      <c r="F161" s="56"/>
    </row>
  </sheetData>
  <mergeCells count="5">
    <mergeCell ref="B2:C2"/>
    <mergeCell ref="D2:E2"/>
    <mergeCell ref="F2:I2"/>
    <mergeCell ref="K2:K3"/>
    <mergeCell ref="L2:L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6"/>
  <sheetViews>
    <sheetView workbookViewId="0">
      <selection activeCell="D169" sqref="D169"/>
    </sheetView>
  </sheetViews>
  <sheetFormatPr baseColWidth="10" defaultColWidth="8.83203125" defaultRowHeight="13" x14ac:dyDescent="0"/>
  <cols>
    <col min="1" max="1" width="10.33203125" style="62" customWidth="1"/>
    <col min="2" max="2" width="8.83203125" style="155"/>
    <col min="3" max="3" width="8.83203125" style="153"/>
    <col min="4" max="5" width="8.83203125" style="169"/>
    <col min="6" max="7" width="8.83203125" style="155"/>
    <col min="8" max="8" width="9.5" style="156" customWidth="1"/>
    <col min="9" max="13" width="8.83203125" style="155"/>
    <col min="14" max="14" width="8.83203125" style="156"/>
    <col min="15" max="23" width="8.83203125" style="155"/>
    <col min="24" max="24" width="8.83203125" style="156"/>
    <col min="25" max="26" width="8.83203125" style="155"/>
    <col min="27" max="27" width="8.83203125" style="62" customWidth="1"/>
    <col min="28" max="16384" width="8.83203125" style="62"/>
  </cols>
  <sheetData>
    <row r="1" spans="1:31" ht="18" customHeight="1">
      <c r="A1" s="154" t="s">
        <v>425</v>
      </c>
    </row>
    <row r="2" spans="1:31" ht="15" customHeight="1">
      <c r="A2" s="14" t="s">
        <v>461</v>
      </c>
      <c r="B2" s="153"/>
    </row>
    <row r="3" spans="1:31" s="158" customFormat="1" ht="36" customHeight="1" thickBot="1">
      <c r="A3" s="157" t="s">
        <v>142</v>
      </c>
      <c r="B3" s="157" t="s">
        <v>278</v>
      </c>
      <c r="C3" s="157" t="s">
        <v>282</v>
      </c>
      <c r="D3" s="170" t="s">
        <v>306</v>
      </c>
      <c r="E3" s="170" t="s">
        <v>283</v>
      </c>
      <c r="F3" s="157" t="s">
        <v>284</v>
      </c>
      <c r="G3" s="157" t="s">
        <v>285</v>
      </c>
      <c r="H3" s="77" t="s">
        <v>286</v>
      </c>
      <c r="I3" s="78" t="s">
        <v>287</v>
      </c>
      <c r="J3" s="78" t="s">
        <v>288</v>
      </c>
      <c r="K3" s="78" t="s">
        <v>287</v>
      </c>
      <c r="L3" s="78" t="s">
        <v>289</v>
      </c>
      <c r="M3" s="78" t="s">
        <v>287</v>
      </c>
      <c r="N3" s="77" t="s">
        <v>290</v>
      </c>
      <c r="O3" s="79" t="s">
        <v>291</v>
      </c>
      <c r="P3" s="78" t="s">
        <v>292</v>
      </c>
      <c r="Q3" s="78" t="s">
        <v>287</v>
      </c>
      <c r="R3" s="78" t="s">
        <v>293</v>
      </c>
      <c r="S3" s="78" t="s">
        <v>287</v>
      </c>
      <c r="T3" s="78" t="s">
        <v>294</v>
      </c>
      <c r="U3" s="78" t="s">
        <v>287</v>
      </c>
      <c r="V3" s="78" t="s">
        <v>295</v>
      </c>
      <c r="W3" s="78" t="s">
        <v>287</v>
      </c>
      <c r="X3" s="77" t="s">
        <v>296</v>
      </c>
      <c r="Y3" s="78" t="s">
        <v>287</v>
      </c>
      <c r="Z3" s="78" t="s">
        <v>297</v>
      </c>
    </row>
    <row r="4" spans="1:31" s="138" customFormat="1" ht="14" thickTop="1">
      <c r="A4" s="135" t="s">
        <v>529</v>
      </c>
      <c r="B4" s="136"/>
      <c r="C4" s="136"/>
      <c r="D4" s="171"/>
      <c r="E4" s="171"/>
      <c r="F4" s="136"/>
      <c r="G4" s="136"/>
      <c r="H4" s="106"/>
      <c r="I4" s="107"/>
      <c r="J4" s="107"/>
      <c r="K4" s="107"/>
      <c r="L4" s="107"/>
      <c r="M4" s="107"/>
      <c r="N4" s="106"/>
      <c r="O4" s="108"/>
      <c r="P4" s="107"/>
      <c r="Q4" s="107"/>
      <c r="R4" s="107"/>
      <c r="S4" s="107"/>
      <c r="T4" s="107"/>
      <c r="U4" s="107"/>
      <c r="V4" s="107"/>
      <c r="W4" s="107"/>
      <c r="X4" s="106"/>
      <c r="Y4" s="107"/>
      <c r="Z4" s="108"/>
    </row>
    <row r="5" spans="1:31">
      <c r="A5" s="98" t="s">
        <v>146</v>
      </c>
      <c r="B5" s="21" t="s">
        <v>281</v>
      </c>
      <c r="C5" s="97">
        <v>41913</v>
      </c>
      <c r="D5" s="186">
        <v>168.46708275197233</v>
      </c>
      <c r="E5" s="186">
        <v>4.1856292369336332</v>
      </c>
      <c r="F5" s="186">
        <v>90.411691165087205</v>
      </c>
      <c r="G5" s="186">
        <v>178.70024320043399</v>
      </c>
      <c r="H5" s="80">
        <v>3.5653163391201689E-4</v>
      </c>
      <c r="I5" s="81">
        <v>70.715261603895371</v>
      </c>
      <c r="J5" s="82">
        <v>4.6241185409078379E-2</v>
      </c>
      <c r="K5" s="87">
        <v>4.9951012848794329</v>
      </c>
      <c r="L5" s="84">
        <v>0.15188701539893115</v>
      </c>
      <c r="M5" s="87">
        <v>5.0353519215844837</v>
      </c>
      <c r="N5" s="80">
        <v>-2.1858826110803141E-4</v>
      </c>
      <c r="O5" s="85">
        <v>-0.40319494997610028</v>
      </c>
      <c r="P5" s="84">
        <v>0.52263654095188306</v>
      </c>
      <c r="Q5" s="86">
        <v>0.40624059795928102</v>
      </c>
      <c r="R5" s="85">
        <v>37.919579825915335</v>
      </c>
      <c r="S5" s="87">
        <v>2.4893580021755559</v>
      </c>
      <c r="T5" s="82">
        <v>4.6241185409078379E-2</v>
      </c>
      <c r="U5" s="87">
        <v>4.9951012848794329</v>
      </c>
      <c r="V5" s="82">
        <v>0.1478922882021462</v>
      </c>
      <c r="W5" s="87">
        <v>11.114764105706074</v>
      </c>
      <c r="X5" s="80">
        <v>2.6198170796456286E-2</v>
      </c>
      <c r="Y5" s="87">
        <v>2.5329917997181224</v>
      </c>
      <c r="Z5" s="85">
        <v>0.22789433726422861</v>
      </c>
    </row>
    <row r="6" spans="1:31">
      <c r="A6" s="98" t="s">
        <v>148</v>
      </c>
      <c r="B6" s="21" t="s">
        <v>281</v>
      </c>
      <c r="C6" s="97">
        <v>41913</v>
      </c>
      <c r="D6" s="186">
        <v>164.96218573841398</v>
      </c>
      <c r="E6" s="186">
        <v>2.5682281766689461</v>
      </c>
      <c r="F6" s="186">
        <v>97.516804705620103</v>
      </c>
      <c r="G6" s="186">
        <v>199.22576086429399</v>
      </c>
      <c r="H6" s="80">
        <v>1.4893018649325904E-4</v>
      </c>
      <c r="I6" s="81">
        <v>100.00270762865789</v>
      </c>
      <c r="J6" s="82">
        <v>5.0354198542661141E-2</v>
      </c>
      <c r="K6" s="87">
        <v>4.0119844634837474</v>
      </c>
      <c r="L6" s="84">
        <v>0.17699176940004613</v>
      </c>
      <c r="M6" s="87">
        <v>4.3538408455224067</v>
      </c>
      <c r="N6" s="80">
        <v>6.6148266786838787E-5</v>
      </c>
      <c r="O6" s="85">
        <v>0.12204911936457057</v>
      </c>
      <c r="P6" s="84">
        <v>0.50563169553922704</v>
      </c>
      <c r="Q6" s="86">
        <v>2.0613092356055698</v>
      </c>
      <c r="R6" s="85">
        <v>38.533178266691834</v>
      </c>
      <c r="S6" s="87">
        <v>1.5494118645401778</v>
      </c>
      <c r="T6" s="82">
        <v>5.0354198542661141E-2</v>
      </c>
      <c r="U6" s="87">
        <v>4.0119844634837474</v>
      </c>
      <c r="V6" s="82">
        <v>0.17185550817509929</v>
      </c>
      <c r="W6" s="87">
        <v>6.4055020886208114</v>
      </c>
      <c r="X6" s="80">
        <v>2.5880349287959559E-2</v>
      </c>
      <c r="Y6" s="87">
        <v>1.5737238573339367</v>
      </c>
      <c r="Z6" s="85">
        <v>0.24568313858325197</v>
      </c>
    </row>
    <row r="7" spans="1:31">
      <c r="A7" s="98" t="s">
        <v>149</v>
      </c>
      <c r="B7" s="21" t="s">
        <v>281</v>
      </c>
      <c r="C7" s="97">
        <v>41913</v>
      </c>
      <c r="D7" s="186">
        <v>168.01404610979895</v>
      </c>
      <c r="E7" s="186">
        <v>2.3232233472277621</v>
      </c>
      <c r="F7" s="186">
        <v>173.88779695541015</v>
      </c>
      <c r="G7" s="186">
        <v>298.53476846349298</v>
      </c>
      <c r="H7" s="80">
        <v>8.7938632930124256E-5</v>
      </c>
      <c r="I7" s="81">
        <v>100.00159871520064</v>
      </c>
      <c r="J7" s="82">
        <v>4.9155443551361686E-2</v>
      </c>
      <c r="K7" s="87">
        <v>3.1233975933683533</v>
      </c>
      <c r="L7" s="84">
        <v>0.20199269170868919</v>
      </c>
      <c r="M7" s="87">
        <v>3.1434385663604605</v>
      </c>
      <c r="N7" s="80">
        <v>-1.9754470060376807E-5</v>
      </c>
      <c r="O7" s="85">
        <v>-3.6439312509273458E-2</v>
      </c>
      <c r="P7" s="84">
        <v>0.60169237633339401</v>
      </c>
      <c r="Q7" s="86">
        <v>0.58610098923531095</v>
      </c>
      <c r="R7" s="85">
        <v>37.884276747766471</v>
      </c>
      <c r="S7" s="87">
        <v>1.3813329861488584</v>
      </c>
      <c r="T7" s="82">
        <v>4.9155443551361686E-2</v>
      </c>
      <c r="U7" s="87">
        <v>3.1233975933683533</v>
      </c>
      <c r="V7" s="82">
        <v>0.17390310720574101</v>
      </c>
      <c r="W7" s="87">
        <v>4.4286264842436083</v>
      </c>
      <c r="X7" s="80">
        <v>2.6353357118644262E-2</v>
      </c>
      <c r="Y7" s="87">
        <v>1.3908559069678452</v>
      </c>
      <c r="Z7" s="85">
        <v>0.31406033268244743</v>
      </c>
      <c r="AA7" s="159"/>
      <c r="AB7" s="159"/>
      <c r="AC7" s="159"/>
      <c r="AD7" s="159"/>
      <c r="AE7" s="159"/>
    </row>
    <row r="8" spans="1:31">
      <c r="A8" s="98" t="s">
        <v>150</v>
      </c>
      <c r="B8" s="21" t="s">
        <v>281</v>
      </c>
      <c r="C8" s="97">
        <v>41913</v>
      </c>
      <c r="D8" s="186">
        <v>169.90366576889411</v>
      </c>
      <c r="E8" s="186">
        <v>2.9368672917963368</v>
      </c>
      <c r="F8" s="186">
        <v>98.207791528231937</v>
      </c>
      <c r="G8" s="186">
        <v>141.95057131370399</v>
      </c>
      <c r="H8" s="80">
        <v>-1.8896517847838927E-4</v>
      </c>
      <c r="I8" s="81">
        <v>100.00343551524323</v>
      </c>
      <c r="J8" s="82">
        <v>4.4786579610387671E-2</v>
      </c>
      <c r="K8" s="87">
        <v>4.8984620498719895</v>
      </c>
      <c r="L8" s="84">
        <v>0.21213328993764716</v>
      </c>
      <c r="M8" s="87">
        <v>8.11461660724372</v>
      </c>
      <c r="N8" s="80">
        <v>-3.1958913267637895E-4</v>
      </c>
      <c r="O8" s="85">
        <v>-0.58942395764646316</v>
      </c>
      <c r="P8" s="84">
        <v>0.71467587421305201</v>
      </c>
      <c r="Q8" s="86">
        <v>0.89052027490491203</v>
      </c>
      <c r="R8" s="85">
        <v>37.664482799904398</v>
      </c>
      <c r="S8" s="87">
        <v>1.7220289031538809</v>
      </c>
      <c r="T8" s="82">
        <v>4.4786579610387671E-2</v>
      </c>
      <c r="U8" s="87">
        <v>4.8984620498719895</v>
      </c>
      <c r="V8" s="82">
        <v>0.17475535630919722</v>
      </c>
      <c r="W8" s="87">
        <v>7.6322180198310656</v>
      </c>
      <c r="X8" s="80">
        <v>2.6642742552452119E-2</v>
      </c>
      <c r="Y8" s="87">
        <v>1.7567043419596098</v>
      </c>
      <c r="Z8" s="85">
        <v>0.23016957028678975</v>
      </c>
    </row>
    <row r="9" spans="1:31">
      <c r="A9" s="98" t="s">
        <v>151</v>
      </c>
      <c r="B9" s="21" t="s">
        <v>281</v>
      </c>
      <c r="C9" s="97">
        <v>41913</v>
      </c>
      <c r="D9" s="186">
        <v>169.33710487157023</v>
      </c>
      <c r="E9" s="186">
        <v>1.9573038108997936</v>
      </c>
      <c r="F9" s="186">
        <v>93.140256084250353</v>
      </c>
      <c r="G9" s="186">
        <v>148.83403356626201</v>
      </c>
      <c r="H9" s="80">
        <v>2.2711165890673332E-4</v>
      </c>
      <c r="I9" s="81">
        <v>100.00412906138057</v>
      </c>
      <c r="J9" s="82">
        <v>4.947168612768249E-2</v>
      </c>
      <c r="K9" s="87">
        <v>5.1789715695744212</v>
      </c>
      <c r="L9" s="84">
        <v>0.21003703995313666</v>
      </c>
      <c r="M9" s="87">
        <v>5.072411643078385</v>
      </c>
      <c r="N9" s="80">
        <v>-1.5425036005559189E-7</v>
      </c>
      <c r="O9" s="85">
        <v>-2.8450025623171947E-4</v>
      </c>
      <c r="P9" s="84">
        <v>0.64645083002602</v>
      </c>
      <c r="Q9" s="86">
        <v>4.0244637025293004</v>
      </c>
      <c r="R9" s="85">
        <v>37.570823094569313</v>
      </c>
      <c r="S9" s="87">
        <v>1.1207443116689031</v>
      </c>
      <c r="T9" s="82">
        <v>4.947168612768249E-2</v>
      </c>
      <c r="U9" s="87">
        <v>5.1789715695744212</v>
      </c>
      <c r="V9" s="82">
        <v>0.1685381691354888</v>
      </c>
      <c r="W9" s="87">
        <v>9.2676058325042092</v>
      </c>
      <c r="X9" s="80">
        <v>2.6504906132107032E-2</v>
      </c>
      <c r="Y9" s="87">
        <v>1.1970911591394418</v>
      </c>
      <c r="Z9" s="85">
        <v>0.12916940801915552</v>
      </c>
    </row>
    <row r="10" spans="1:31" s="160" customFormat="1">
      <c r="A10" s="98" t="s">
        <v>152</v>
      </c>
      <c r="B10" s="21" t="s">
        <v>281</v>
      </c>
      <c r="C10" s="97">
        <v>41913</v>
      </c>
      <c r="D10" s="186">
        <v>172.51909201676676</v>
      </c>
      <c r="E10" s="186">
        <v>1.7009086900452621</v>
      </c>
      <c r="F10" s="186">
        <v>631.42068009438685</v>
      </c>
      <c r="G10" s="186">
        <v>863.02944168937802</v>
      </c>
      <c r="H10" s="80">
        <v>1.0000000000000001E-32</v>
      </c>
      <c r="I10" s="81">
        <v>100</v>
      </c>
      <c r="J10" s="82">
        <v>4.9295119724251227E-2</v>
      </c>
      <c r="K10" s="87">
        <v>1.9090070963060493</v>
      </c>
      <c r="L10" s="84">
        <v>0.24384079450209437</v>
      </c>
      <c r="M10" s="87">
        <v>1.7193632242331707</v>
      </c>
      <c r="N10" s="80">
        <v>-1.6751935806143222E-5</v>
      </c>
      <c r="O10" s="85">
        <v>-3.0889097021674167E-2</v>
      </c>
      <c r="P10" s="84">
        <v>0.75577672212515601</v>
      </c>
      <c r="Q10" s="86">
        <v>0.96640747622797196</v>
      </c>
      <c r="R10" s="85">
        <v>36.879999871243683</v>
      </c>
      <c r="S10" s="87">
        <v>0.9876271463865709</v>
      </c>
      <c r="T10" s="82">
        <v>4.9295119724251227E-2</v>
      </c>
      <c r="U10" s="87">
        <v>1.9090070963060493</v>
      </c>
      <c r="V10" s="82">
        <v>0.1842953126710668</v>
      </c>
      <c r="W10" s="87">
        <v>2.1493523382699573</v>
      </c>
      <c r="X10" s="80">
        <v>2.7114967556703451E-2</v>
      </c>
      <c r="Y10" s="87">
        <v>0.9876271463865709</v>
      </c>
      <c r="Z10" s="85">
        <v>0.45949988226756966</v>
      </c>
    </row>
    <row r="11" spans="1:31">
      <c r="A11" s="98" t="s">
        <v>153</v>
      </c>
      <c r="B11" s="21" t="s">
        <v>281</v>
      </c>
      <c r="C11" s="97">
        <v>41913</v>
      </c>
      <c r="D11" s="186">
        <v>170.54626884063148</v>
      </c>
      <c r="E11" s="186">
        <v>1.4729721266536695</v>
      </c>
      <c r="F11" s="186">
        <v>302.97988247946631</v>
      </c>
      <c r="G11" s="186">
        <v>474.57157592561401</v>
      </c>
      <c r="H11" s="80">
        <v>1.0000000000000001E-32</v>
      </c>
      <c r="I11" s="81">
        <v>100</v>
      </c>
      <c r="J11" s="82">
        <v>4.7733917984765478E-2</v>
      </c>
      <c r="K11" s="87">
        <v>2.6835983611091758</v>
      </c>
      <c r="L11" s="84">
        <v>0.20104820534497073</v>
      </c>
      <c r="M11" s="87">
        <v>2.5986091161158575</v>
      </c>
      <c r="N11" s="80">
        <v>-1.2007886194112275E-4</v>
      </c>
      <c r="O11" s="85">
        <v>-0.22145162367991142</v>
      </c>
      <c r="P11" s="84">
        <v>0.65949634255032996</v>
      </c>
      <c r="Q11" s="86">
        <v>1.02686876553719</v>
      </c>
      <c r="R11" s="85">
        <v>37.383431293776539</v>
      </c>
      <c r="S11" s="87">
        <v>0.85636200360824044</v>
      </c>
      <c r="T11" s="82">
        <v>4.7733917984765478E-2</v>
      </c>
      <c r="U11" s="87">
        <v>2.6835983611091758</v>
      </c>
      <c r="V11" s="82">
        <v>0.17605533745734939</v>
      </c>
      <c r="W11" s="87">
        <v>2.8169231521239224</v>
      </c>
      <c r="X11" s="80">
        <v>2.6749818446079252E-2</v>
      </c>
      <c r="Y11" s="87">
        <v>0.85636200360824044</v>
      </c>
      <c r="Z11" s="85">
        <v>0.30400616465612662</v>
      </c>
    </row>
    <row r="12" spans="1:31">
      <c r="A12" s="98" t="s">
        <v>154</v>
      </c>
      <c r="B12" s="21" t="s">
        <v>281</v>
      </c>
      <c r="C12" s="97">
        <v>41913</v>
      </c>
      <c r="D12" s="186">
        <v>168.3755462047001</v>
      </c>
      <c r="E12" s="186">
        <v>1.7475066431985617</v>
      </c>
      <c r="F12" s="186">
        <v>146.73091079050633</v>
      </c>
      <c r="G12" s="186">
        <v>190.315604932393</v>
      </c>
      <c r="H12" s="80">
        <v>1.6207034016624879E-4</v>
      </c>
      <c r="I12" s="81">
        <v>100.00294653378805</v>
      </c>
      <c r="J12" s="82">
        <v>5.0051346171207545E-2</v>
      </c>
      <c r="K12" s="87">
        <v>4.3373844543714037</v>
      </c>
      <c r="L12" s="84">
        <v>0.22888295717422683</v>
      </c>
      <c r="M12" s="87">
        <v>4.0753345819000044</v>
      </c>
      <c r="N12" s="80">
        <v>4.0649747806425815E-5</v>
      </c>
      <c r="O12" s="85">
        <v>7.4980692440865013E-2</v>
      </c>
      <c r="P12" s="84">
        <v>0.79642986133710503</v>
      </c>
      <c r="Q12" s="86">
        <v>2.5240462506606498</v>
      </c>
      <c r="R12" s="85">
        <v>37.759771647083724</v>
      </c>
      <c r="S12" s="87">
        <v>1.0107406730320236</v>
      </c>
      <c r="T12" s="82">
        <v>5.0051346171207545E-2</v>
      </c>
      <c r="U12" s="87">
        <v>4.3373844543714037</v>
      </c>
      <c r="V12" s="82">
        <v>0.17352045161432031</v>
      </c>
      <c r="W12" s="87">
        <v>6.8737946974916984</v>
      </c>
      <c r="X12" s="80">
        <v>2.6404040068884003E-2</v>
      </c>
      <c r="Y12" s="87">
        <v>1.0542810076379572</v>
      </c>
      <c r="Z12" s="85">
        <v>0.15337685427565542</v>
      </c>
    </row>
    <row r="13" spans="1:31">
      <c r="A13" s="98" t="s">
        <v>155</v>
      </c>
      <c r="B13" s="21" t="s">
        <v>281</v>
      </c>
      <c r="C13" s="97">
        <v>41913</v>
      </c>
      <c r="D13" s="186">
        <v>167.77829910799926</v>
      </c>
      <c r="E13" s="186">
        <v>1.6153443768039681</v>
      </c>
      <c r="F13" s="186">
        <v>291.26811931031006</v>
      </c>
      <c r="G13" s="186">
        <v>315.41258950747601</v>
      </c>
      <c r="H13" s="80">
        <v>2.9456980281308197E-4</v>
      </c>
      <c r="I13" s="81">
        <v>57.738118866800669</v>
      </c>
      <c r="J13" s="82">
        <v>4.7760119213437306E-2</v>
      </c>
      <c r="K13" s="87">
        <v>3.4720664611032541</v>
      </c>
      <c r="L13" s="84">
        <v>0.3003791446543092</v>
      </c>
      <c r="M13" s="87">
        <v>2.8208501580798817</v>
      </c>
      <c r="N13" s="80">
        <v>-1.1430094580285429E-4</v>
      </c>
      <c r="O13" s="85">
        <v>-0.21084495917966053</v>
      </c>
      <c r="P13" s="84">
        <v>0.95392504058693794</v>
      </c>
      <c r="Q13" s="86">
        <v>4.8621671845801799</v>
      </c>
      <c r="R13" s="85">
        <v>38.004347311736808</v>
      </c>
      <c r="S13" s="87">
        <v>0.94863472336731247</v>
      </c>
      <c r="T13" s="82">
        <v>4.7760119213437306E-2</v>
      </c>
      <c r="U13" s="87">
        <v>3.4720664611032541</v>
      </c>
      <c r="V13" s="82">
        <v>0.1565837816388623</v>
      </c>
      <c r="W13" s="87">
        <v>7.060707456410535</v>
      </c>
      <c r="X13" s="80">
        <v>2.6169801501998921E-2</v>
      </c>
      <c r="Y13" s="87">
        <v>0.99970823111018903</v>
      </c>
      <c r="Z13" s="85">
        <v>0.14158754448926178</v>
      </c>
    </row>
    <row r="14" spans="1:31" ht="13" customHeight="1">
      <c r="A14" s="98" t="s">
        <v>156</v>
      </c>
      <c r="B14" s="21" t="s">
        <v>281</v>
      </c>
      <c r="C14" s="97">
        <v>41913</v>
      </c>
      <c r="D14" s="186">
        <v>167.19540864675835</v>
      </c>
      <c r="E14" s="186">
        <v>8.3663318916299652</v>
      </c>
      <c r="F14" s="186">
        <v>94.590317470446976</v>
      </c>
      <c r="G14" s="186">
        <v>156.90080842310201</v>
      </c>
      <c r="H14" s="80">
        <v>1.6110999019582116E-3</v>
      </c>
      <c r="I14" s="81">
        <v>35.36569380903704</v>
      </c>
      <c r="J14" s="82">
        <v>0.10651887801380466</v>
      </c>
      <c r="K14" s="87">
        <v>18.902950892048086</v>
      </c>
      <c r="L14" s="84">
        <v>0.29727360846877243</v>
      </c>
      <c r="M14" s="87">
        <v>10.622751709965776</v>
      </c>
      <c r="N14" s="80">
        <v>3.8822355805855553E-3</v>
      </c>
      <c r="O14" s="85">
        <v>7.1617072444144734</v>
      </c>
      <c r="P14" s="84">
        <v>0.62276159650803098</v>
      </c>
      <c r="Q14" s="86">
        <v>0.41370972708993298</v>
      </c>
      <c r="R14" s="85">
        <v>35.33270273828871</v>
      </c>
      <c r="S14" s="87">
        <v>4.2507418785890048</v>
      </c>
      <c r="T14" s="82">
        <v>0.10651887801380466</v>
      </c>
      <c r="U14" s="87">
        <v>18.902950892048086</v>
      </c>
      <c r="V14" s="82">
        <v>0.31748521812480229</v>
      </c>
      <c r="W14" s="87">
        <v>26.997344541213284</v>
      </c>
      <c r="X14" s="80">
        <v>2.7461228656638324E-2</v>
      </c>
      <c r="Y14" s="87">
        <v>4.3866059446209711</v>
      </c>
      <c r="Z14" s="85">
        <v>0.16248286708066856</v>
      </c>
    </row>
    <row r="15" spans="1:31">
      <c r="A15" s="161" t="s">
        <v>304</v>
      </c>
      <c r="B15" s="162"/>
      <c r="C15" s="140"/>
      <c r="D15" s="172">
        <v>169.25975592391021</v>
      </c>
      <c r="E15" s="173"/>
      <c r="F15" s="121" t="s">
        <v>299</v>
      </c>
      <c r="G15" s="140"/>
      <c r="H15" s="163"/>
      <c r="I15" s="111">
        <v>0.4591556077522585</v>
      </c>
      <c r="K15" s="202"/>
      <c r="L15" s="69"/>
      <c r="M15" s="202"/>
      <c r="N15" s="147"/>
      <c r="O15" s="69"/>
      <c r="P15" s="69"/>
      <c r="Q15" s="69"/>
      <c r="R15" s="199"/>
      <c r="S15" s="69"/>
      <c r="T15" s="69"/>
      <c r="U15" s="202"/>
      <c r="V15" s="69"/>
      <c r="W15" s="202"/>
      <c r="X15" s="147"/>
      <c r="Y15" s="69"/>
      <c r="Z15" s="199"/>
    </row>
    <row r="16" spans="1:31">
      <c r="A16" s="112" t="s">
        <v>300</v>
      </c>
      <c r="B16" s="120"/>
      <c r="C16" s="32"/>
      <c r="D16" s="174">
        <v>1.4772165438175657</v>
      </c>
      <c r="E16" s="175"/>
      <c r="F16" s="113" t="s">
        <v>303</v>
      </c>
      <c r="G16" s="32"/>
      <c r="H16" s="142"/>
      <c r="I16" s="204">
        <v>1.3180516087120937</v>
      </c>
      <c r="K16" s="202"/>
      <c r="L16" s="69"/>
      <c r="M16" s="202"/>
      <c r="N16" s="147"/>
      <c r="O16" s="69"/>
      <c r="P16" s="69"/>
      <c r="Q16" s="69"/>
      <c r="R16" s="199"/>
      <c r="S16" s="69"/>
      <c r="T16" s="69"/>
      <c r="U16" s="202"/>
      <c r="V16" s="69"/>
      <c r="W16" s="202"/>
      <c r="X16" s="147"/>
      <c r="Y16" s="69"/>
      <c r="Z16" s="199"/>
    </row>
    <row r="17" spans="1:26">
      <c r="A17" s="164" t="s">
        <v>301</v>
      </c>
      <c r="B17" s="165"/>
      <c r="C17" s="144"/>
      <c r="D17" s="185">
        <v>0.97399319037684029</v>
      </c>
      <c r="E17" s="177"/>
      <c r="F17" s="144"/>
      <c r="G17" s="144"/>
      <c r="H17" s="166"/>
      <c r="I17" s="167"/>
      <c r="J17" s="21"/>
      <c r="K17" s="202"/>
      <c r="L17" s="69"/>
      <c r="M17" s="202"/>
      <c r="N17" s="147"/>
      <c r="O17" s="69"/>
      <c r="P17" s="69"/>
      <c r="Q17" s="69"/>
      <c r="R17" s="199"/>
      <c r="S17" s="69"/>
      <c r="T17" s="69"/>
      <c r="U17" s="202"/>
      <c r="V17" s="69"/>
      <c r="W17" s="202"/>
      <c r="X17" s="147"/>
      <c r="Y17" s="69"/>
      <c r="Z17" s="199"/>
    </row>
    <row r="18" spans="1:26" s="138" customFormat="1">
      <c r="A18" s="135" t="s">
        <v>530</v>
      </c>
      <c r="B18" s="136"/>
      <c r="C18" s="136"/>
      <c r="D18" s="171"/>
      <c r="E18" s="171"/>
      <c r="F18" s="136"/>
      <c r="G18" s="136"/>
      <c r="H18" s="137"/>
      <c r="I18" s="136"/>
      <c r="J18" s="136"/>
      <c r="K18" s="203"/>
      <c r="L18" s="136"/>
      <c r="M18" s="203"/>
      <c r="N18" s="137"/>
      <c r="O18" s="136"/>
      <c r="P18" s="136"/>
      <c r="Q18" s="136"/>
      <c r="R18" s="200"/>
      <c r="S18" s="136"/>
      <c r="T18" s="136"/>
      <c r="U18" s="203"/>
      <c r="V18" s="136"/>
      <c r="W18" s="203"/>
      <c r="X18" s="137"/>
      <c r="Y18" s="136"/>
      <c r="Z18" s="200"/>
    </row>
    <row r="19" spans="1:26" s="14" customFormat="1" ht="11">
      <c r="A19" s="98" t="s">
        <v>157</v>
      </c>
      <c r="B19" s="21" t="s">
        <v>281</v>
      </c>
      <c r="C19" s="97">
        <v>41913</v>
      </c>
      <c r="D19" s="186">
        <v>165.91407733094329</v>
      </c>
      <c r="E19" s="186">
        <v>2.8333518136496907</v>
      </c>
      <c r="F19" s="186">
        <v>120.49907274903369</v>
      </c>
      <c r="G19" s="186">
        <v>215.610163827848</v>
      </c>
      <c r="H19" s="80">
        <v>5.5029250284970032E-4</v>
      </c>
      <c r="I19" s="81">
        <v>50.00500225261024</v>
      </c>
      <c r="J19" s="84">
        <v>4.7951165027220674E-2</v>
      </c>
      <c r="K19" s="87">
        <v>3.9676430741876678</v>
      </c>
      <c r="L19" s="84">
        <v>0.18169174279432071</v>
      </c>
      <c r="M19" s="87">
        <v>4.0760022304977346</v>
      </c>
      <c r="N19" s="80">
        <v>-9.8622783380360898E-5</v>
      </c>
      <c r="O19" s="85">
        <v>-0.18195278263579806</v>
      </c>
      <c r="P19" s="85">
        <v>0.57731759922569403</v>
      </c>
      <c r="Q19" s="86">
        <v>0.56258201123993801</v>
      </c>
      <c r="R19" s="85">
        <v>38.425866128635533</v>
      </c>
      <c r="S19" s="87">
        <v>1.705719922295863</v>
      </c>
      <c r="T19" s="84">
        <v>4.7951165027220674E-2</v>
      </c>
      <c r="U19" s="87">
        <v>3.9676430741876678</v>
      </c>
      <c r="V19" s="82">
        <v>0.14122110687364323</v>
      </c>
      <c r="W19" s="87">
        <v>11.611805730197718</v>
      </c>
      <c r="X19" s="80">
        <v>2.5759925590099875E-2</v>
      </c>
      <c r="Y19" s="83">
        <v>1.7811602260294526</v>
      </c>
      <c r="Z19" s="85">
        <v>0.15339218269879926</v>
      </c>
    </row>
    <row r="20" spans="1:26" s="14" customFormat="1" ht="11">
      <c r="A20" s="98" t="s">
        <v>158</v>
      </c>
      <c r="B20" s="21" t="s">
        <v>281</v>
      </c>
      <c r="C20" s="97">
        <v>41913</v>
      </c>
      <c r="D20" s="186">
        <v>170.28283038985589</v>
      </c>
      <c r="E20" s="186">
        <v>2.4056994677777013</v>
      </c>
      <c r="F20" s="186">
        <v>129.38758125787899</v>
      </c>
      <c r="G20" s="186">
        <v>284.06911419135002</v>
      </c>
      <c r="H20" s="80">
        <v>1.9069959635778939E-4</v>
      </c>
      <c r="I20" s="81">
        <v>70.713129692531268</v>
      </c>
      <c r="J20" s="84">
        <v>4.6653446541591238E-2</v>
      </c>
      <c r="K20" s="87">
        <v>3.3519956687708587</v>
      </c>
      <c r="L20" s="84">
        <v>0.14416674184427969</v>
      </c>
      <c r="M20" s="87">
        <v>3.8250968471242168</v>
      </c>
      <c r="N20" s="80">
        <v>-1.9317822873955972E-4</v>
      </c>
      <c r="O20" s="85">
        <v>-0.35627070210217215</v>
      </c>
      <c r="P20" s="85">
        <v>0.47051004407806502</v>
      </c>
      <c r="Q20" s="86">
        <v>1.0548533693374</v>
      </c>
      <c r="R20" s="85">
        <v>37.492401737445462</v>
      </c>
      <c r="S20" s="87">
        <v>1.4116470362251647</v>
      </c>
      <c r="T20" s="84">
        <v>4.6653446541591238E-2</v>
      </c>
      <c r="U20" s="87">
        <v>3.3519956687708587</v>
      </c>
      <c r="V20" s="82">
        <v>0.16061779276647489</v>
      </c>
      <c r="W20" s="87">
        <v>5.9817413289675816</v>
      </c>
      <c r="X20" s="80">
        <v>2.6578265440553622E-2</v>
      </c>
      <c r="Y20" s="83">
        <v>1.433539417376122</v>
      </c>
      <c r="Z20" s="85">
        <v>0.2396525256673952</v>
      </c>
    </row>
    <row r="21" spans="1:26" s="14" customFormat="1" ht="11">
      <c r="A21" s="98" t="s">
        <v>160</v>
      </c>
      <c r="B21" s="21" t="s">
        <v>281</v>
      </c>
      <c r="C21" s="97">
        <v>41913</v>
      </c>
      <c r="D21" s="186">
        <v>168.77786927252112</v>
      </c>
      <c r="E21" s="186">
        <v>2.9267641003977736</v>
      </c>
      <c r="F21" s="186">
        <v>1942.6479758137937</v>
      </c>
      <c r="G21" s="186">
        <v>1196.66152868618</v>
      </c>
      <c r="H21" s="80">
        <v>2.2528385133698138E-5</v>
      </c>
      <c r="I21" s="81">
        <v>100.00040913741162</v>
      </c>
      <c r="J21" s="84">
        <v>4.9501209908639529E-2</v>
      </c>
      <c r="K21" s="87">
        <v>1.6436866800946561</v>
      </c>
      <c r="L21" s="84">
        <v>0.55856954892875166</v>
      </c>
      <c r="M21" s="87">
        <v>11.589978019764658</v>
      </c>
      <c r="N21" s="80">
        <v>2.6590426634766972E-6</v>
      </c>
      <c r="O21" s="85">
        <v>4.9045843160485094E-3</v>
      </c>
      <c r="P21" s="85">
        <v>1.6769615391738</v>
      </c>
      <c r="Q21" s="86">
        <v>9.9984489722134295</v>
      </c>
      <c r="R21" s="85">
        <v>37.694997941581171</v>
      </c>
      <c r="S21" s="87">
        <v>1.7461371230637075</v>
      </c>
      <c r="T21" s="84">
        <v>4.9501209908639529E-2</v>
      </c>
      <c r="U21" s="87">
        <v>1.6436866800946561</v>
      </c>
      <c r="V21" s="82">
        <v>0.17977760434272244</v>
      </c>
      <c r="W21" s="87">
        <v>2.4991776388246705</v>
      </c>
      <c r="X21" s="80">
        <v>2.6517695190469877E-2</v>
      </c>
      <c r="Y21" s="83">
        <v>1.7466318990506351</v>
      </c>
      <c r="Z21" s="85">
        <v>0.69888265320429666</v>
      </c>
    </row>
    <row r="22" spans="1:26" s="198" customFormat="1" ht="11">
      <c r="A22" s="189" t="s">
        <v>161</v>
      </c>
      <c r="B22" s="88" t="s">
        <v>281</v>
      </c>
      <c r="C22" s="89">
        <v>41913</v>
      </c>
      <c r="D22" s="190">
        <v>173.70464224673773</v>
      </c>
      <c r="E22" s="190">
        <v>1.5702609270873797</v>
      </c>
      <c r="F22" s="190">
        <v>429.50612638693894</v>
      </c>
      <c r="G22" s="190">
        <v>374.53993350868598</v>
      </c>
      <c r="H22" s="91">
        <v>8.4203000754974093E-5</v>
      </c>
      <c r="I22" s="196">
        <v>100.00153079567862</v>
      </c>
      <c r="J22" s="92">
        <v>4.6132108848167777E-2</v>
      </c>
      <c r="K22" s="95">
        <v>3.1647509416410431</v>
      </c>
      <c r="L22" s="92">
        <v>0.36830203702599057</v>
      </c>
      <c r="M22" s="95">
        <v>2.2752180016350954</v>
      </c>
      <c r="N22" s="91">
        <v>-2.3359253918742479E-4</v>
      </c>
      <c r="O22" s="93">
        <v>-0.43068112638389944</v>
      </c>
      <c r="P22" s="93">
        <v>1.18459952828346</v>
      </c>
      <c r="Q22" s="94">
        <v>1.94644642147069</v>
      </c>
      <c r="R22" s="93">
        <v>36.771285666120676</v>
      </c>
      <c r="S22" s="95">
        <v>0.89363111377300641</v>
      </c>
      <c r="T22" s="92">
        <v>4.6132108848167777E-2</v>
      </c>
      <c r="U22" s="95">
        <v>3.1647509416410431</v>
      </c>
      <c r="V22" s="197">
        <v>0.16804920889008543</v>
      </c>
      <c r="W22" s="95">
        <v>4.3767239619442471</v>
      </c>
      <c r="X22" s="91">
        <v>2.7152913136823172E-2</v>
      </c>
      <c r="Y22" s="90">
        <v>0.90705792761197013</v>
      </c>
      <c r="Z22" s="93">
        <v>0.20724586140201379</v>
      </c>
    </row>
    <row r="23" spans="1:26" s="14" customFormat="1" ht="11">
      <c r="A23" s="98" t="s">
        <v>162</v>
      </c>
      <c r="B23" s="21" t="s">
        <v>281</v>
      </c>
      <c r="C23" s="97">
        <v>41913</v>
      </c>
      <c r="D23" s="186">
        <v>164.92723387552525</v>
      </c>
      <c r="E23" s="186">
        <v>1.5207533635111503</v>
      </c>
      <c r="F23" s="186">
        <v>284.73221316195355</v>
      </c>
      <c r="G23" s="186">
        <v>384.34710041961102</v>
      </c>
      <c r="H23" s="80">
        <v>3.2751901065102105E-4</v>
      </c>
      <c r="I23" s="81">
        <v>50.00297704438622</v>
      </c>
      <c r="J23" s="84">
        <v>5.0260058336006115E-2</v>
      </c>
      <c r="K23" s="87">
        <v>3.0164602786905381</v>
      </c>
      <c r="L23" s="84">
        <v>0.23233042401792001</v>
      </c>
      <c r="M23" s="87">
        <v>2.7930431149801573</v>
      </c>
      <c r="N23" s="80">
        <v>5.9797114067930283E-5</v>
      </c>
      <c r="O23" s="85">
        <v>0.11033103204423812</v>
      </c>
      <c r="P23" s="85">
        <v>0.76526758202464196</v>
      </c>
      <c r="Q23" s="86">
        <v>1.3165658406782801</v>
      </c>
      <c r="R23" s="85">
        <v>38.545971099851059</v>
      </c>
      <c r="S23" s="87">
        <v>0.91018442939887778</v>
      </c>
      <c r="T23" s="84">
        <v>5.0260058336006115E-2</v>
      </c>
      <c r="U23" s="87">
        <v>3.0164602786905381</v>
      </c>
      <c r="V23" s="82">
        <v>0.16148498414835927</v>
      </c>
      <c r="W23" s="87">
        <v>6.3987274662346341</v>
      </c>
      <c r="X23" s="80">
        <v>2.5786274220181798E-2</v>
      </c>
      <c r="Y23" s="83">
        <v>0.95961209923647106</v>
      </c>
      <c r="Z23" s="85">
        <v>0.14996920939362338</v>
      </c>
    </row>
    <row r="24" spans="1:26" s="14" customFormat="1" ht="11">
      <c r="A24" s="98" t="s">
        <v>163</v>
      </c>
      <c r="B24" s="21" t="s">
        <v>281</v>
      </c>
      <c r="C24" s="97">
        <v>41913</v>
      </c>
      <c r="D24" s="186">
        <v>166.23970964199364</v>
      </c>
      <c r="E24" s="186">
        <v>2.5911620583376203</v>
      </c>
      <c r="F24" s="186">
        <v>94.530308890576862</v>
      </c>
      <c r="G24" s="186">
        <v>157.79421911834399</v>
      </c>
      <c r="H24" s="80">
        <v>3.8559830322449674E-4</v>
      </c>
      <c r="I24" s="81">
        <v>70.715635273939625</v>
      </c>
      <c r="J24" s="84">
        <v>5.1017381946827138E-2</v>
      </c>
      <c r="K24" s="87">
        <v>4.5850638493042872</v>
      </c>
      <c r="L24" s="84">
        <v>0.19181037446325119</v>
      </c>
      <c r="M24" s="87">
        <v>4.7110752655530685</v>
      </c>
      <c r="N24" s="80">
        <v>1.0941081798460995E-4</v>
      </c>
      <c r="O24" s="85">
        <v>0.2018504989826099</v>
      </c>
      <c r="P24" s="85">
        <v>0.61884275374327602</v>
      </c>
      <c r="Q24" s="86">
        <v>0.71858052926668303</v>
      </c>
      <c r="R24" s="85">
        <v>38.202704533060746</v>
      </c>
      <c r="S24" s="87">
        <v>1.5442544676109022</v>
      </c>
      <c r="T24" s="84">
        <v>5.1017381946827138E-2</v>
      </c>
      <c r="U24" s="87">
        <v>4.5850638493042872</v>
      </c>
      <c r="V24" s="82">
        <v>0.16239573532891269</v>
      </c>
      <c r="W24" s="87">
        <v>10.483741153892254</v>
      </c>
      <c r="X24" s="80">
        <v>2.5989943973287431E-2</v>
      </c>
      <c r="Y24" s="83">
        <v>1.6252479831365729</v>
      </c>
      <c r="Z24" s="85">
        <v>0.15502557334059835</v>
      </c>
    </row>
    <row r="25" spans="1:26" s="14" customFormat="1" ht="11">
      <c r="A25" s="98" t="s">
        <v>165</v>
      </c>
      <c r="B25" s="21" t="s">
        <v>281</v>
      </c>
      <c r="C25" s="97">
        <v>41913</v>
      </c>
      <c r="D25" s="186">
        <v>169.70908307211391</v>
      </c>
      <c r="E25" s="186">
        <v>4.2060698819785491</v>
      </c>
      <c r="F25" s="186">
        <v>121.19688675268182</v>
      </c>
      <c r="G25" s="186">
        <v>224.3388601755</v>
      </c>
      <c r="H25" s="80">
        <v>-1.4049138412300889E-4</v>
      </c>
      <c r="I25" s="81">
        <v>100.00255419992456</v>
      </c>
      <c r="J25" s="84">
        <v>4.8859096797444351E-2</v>
      </c>
      <c r="K25" s="87">
        <v>3.9826769287902901</v>
      </c>
      <c r="L25" s="84">
        <v>0.15332623777781473</v>
      </c>
      <c r="M25" s="87">
        <v>4.5152994189343083</v>
      </c>
      <c r="N25" s="80">
        <v>-4.2350166098731543E-5</v>
      </c>
      <c r="O25" s="85">
        <v>-7.8108447672667627E-2</v>
      </c>
      <c r="P25" s="85">
        <v>0.55806820056756701</v>
      </c>
      <c r="Q25" s="86">
        <v>0.35574654342815998</v>
      </c>
      <c r="R25" s="85">
        <v>37.516560943413083</v>
      </c>
      <c r="S25" s="87">
        <v>2.4880638275670366</v>
      </c>
      <c r="T25" s="84">
        <v>4.8859096797444351E-2</v>
      </c>
      <c r="U25" s="87">
        <v>3.9826769287902901</v>
      </c>
      <c r="V25" s="82">
        <v>0.18762943240596749</v>
      </c>
      <c r="W25" s="87">
        <v>6.0910350835692153</v>
      </c>
      <c r="X25" s="80">
        <v>2.672396203006281E-2</v>
      </c>
      <c r="Y25" s="83">
        <v>2.501451382338963</v>
      </c>
      <c r="Z25" s="85">
        <v>0.41067755283280466</v>
      </c>
    </row>
    <row r="26" spans="1:26" s="14" customFormat="1" ht="11">
      <c r="A26" s="98" t="s">
        <v>166</v>
      </c>
      <c r="B26" s="21" t="s">
        <v>281</v>
      </c>
      <c r="C26" s="97">
        <v>41913</v>
      </c>
      <c r="D26" s="186">
        <v>166.73559151842724</v>
      </c>
      <c r="E26" s="186">
        <v>2.8858050380242024</v>
      </c>
      <c r="F26" s="186">
        <v>137.84239424166901</v>
      </c>
      <c r="G26" s="186">
        <v>168.24003618560999</v>
      </c>
      <c r="H26" s="80">
        <v>2.1537825279528001E-12</v>
      </c>
      <c r="I26" s="81">
        <v>9999</v>
      </c>
      <c r="J26" s="84">
        <v>4.8740939547641339E-2</v>
      </c>
      <c r="K26" s="87">
        <v>4.5653894423883168</v>
      </c>
      <c r="L26" s="84">
        <v>0.25507610052750707</v>
      </c>
      <c r="M26" s="87">
        <v>7.1530078937261292</v>
      </c>
      <c r="N26" s="80">
        <v>-4.6100898840640741E-5</v>
      </c>
      <c r="O26" s="85">
        <v>-8.5047363766410713E-2</v>
      </c>
      <c r="P26" s="85">
        <v>0.84635736225443803</v>
      </c>
      <c r="Q26" s="86">
        <v>0.33829528184313801</v>
      </c>
      <c r="R26" s="85">
        <v>38.197109662688547</v>
      </c>
      <c r="S26" s="87">
        <v>1.7231629989543731</v>
      </c>
      <c r="T26" s="84">
        <v>4.8740939547641339E-2</v>
      </c>
      <c r="U26" s="87">
        <v>4.5653894423883168</v>
      </c>
      <c r="V26" s="82">
        <v>0.17594003314747067</v>
      </c>
      <c r="W26" s="87">
        <v>4.8797614194185819</v>
      </c>
      <c r="X26" s="80">
        <v>2.6179991334189356E-2</v>
      </c>
      <c r="Y26" s="83">
        <v>1.7231629989544188</v>
      </c>
      <c r="Z26" s="85">
        <v>0.35312443598107951</v>
      </c>
    </row>
    <row r="27" spans="1:26" s="14" customFormat="1" ht="11">
      <c r="A27" s="98" t="s">
        <v>167</v>
      </c>
      <c r="B27" s="21" t="s">
        <v>281</v>
      </c>
      <c r="C27" s="97">
        <v>41913</v>
      </c>
      <c r="D27" s="186">
        <v>170.48656026245283</v>
      </c>
      <c r="E27" s="186">
        <v>4.4993740090934757</v>
      </c>
      <c r="F27" s="186">
        <v>965.14791138873034</v>
      </c>
      <c r="G27" s="186">
        <v>973.53076274853595</v>
      </c>
      <c r="H27" s="80">
        <v>1.0000000000000001E-32</v>
      </c>
      <c r="I27" s="81">
        <v>100</v>
      </c>
      <c r="J27" s="84">
        <v>4.9627607827844415E-2</v>
      </c>
      <c r="K27" s="87">
        <v>1.6807614839825384</v>
      </c>
      <c r="L27" s="84">
        <v>0.34176079765405948</v>
      </c>
      <c r="M27" s="87">
        <v>1.2921216825750175</v>
      </c>
      <c r="N27" s="80">
        <v>8.7929788628139912E-6</v>
      </c>
      <c r="O27" s="85">
        <v>1.6216253180004685E-2</v>
      </c>
      <c r="P27" s="85">
        <v>1.02410507260168</v>
      </c>
      <c r="Q27" s="86">
        <v>4.6058287150850798</v>
      </c>
      <c r="R27" s="85">
        <v>37.308014295102659</v>
      </c>
      <c r="S27" s="87">
        <v>2.6601686638028017</v>
      </c>
      <c r="T27" s="84">
        <v>4.9627607827844415E-2</v>
      </c>
      <c r="U27" s="87">
        <v>1.6807614839825384</v>
      </c>
      <c r="V27" s="82">
        <v>0.18340977660130814</v>
      </c>
      <c r="W27" s="87">
        <v>3.1466579868040263</v>
      </c>
      <c r="X27" s="80">
        <v>2.680389237792449E-2</v>
      </c>
      <c r="Y27" s="83">
        <v>2.6601686638028017</v>
      </c>
      <c r="Z27" s="85">
        <v>0.84539491579911474</v>
      </c>
    </row>
    <row r="28" spans="1:26" s="14" customFormat="1" ht="11">
      <c r="A28" s="98" t="s">
        <v>168</v>
      </c>
      <c r="B28" s="21" t="s">
        <v>281</v>
      </c>
      <c r="C28" s="97">
        <v>41913</v>
      </c>
      <c r="D28" s="186">
        <v>168.76500931376654</v>
      </c>
      <c r="E28" s="186">
        <v>5.6766294740793093</v>
      </c>
      <c r="F28" s="186">
        <v>45.597120503477257</v>
      </c>
      <c r="G28" s="186">
        <v>94.302879302207799</v>
      </c>
      <c r="H28" s="80">
        <v>3.1793727624814547E-4</v>
      </c>
      <c r="I28" s="81">
        <v>100.00578035441943</v>
      </c>
      <c r="J28" s="84">
        <v>4.6299312459881538E-2</v>
      </c>
      <c r="K28" s="87">
        <v>6.2540478370568362</v>
      </c>
      <c r="L28" s="84">
        <v>0.16341052081359489</v>
      </c>
      <c r="M28" s="87">
        <v>6.5422636124287417</v>
      </c>
      <c r="N28" s="80">
        <v>-2.1506613448715517E-4</v>
      </c>
      <c r="O28" s="85">
        <v>-0.39668830637624242</v>
      </c>
      <c r="P28" s="85">
        <v>0.49947388487627298</v>
      </c>
      <c r="Q28" s="86">
        <v>1.7210827817044601</v>
      </c>
      <c r="R28" s="85">
        <v>37.849307625115131</v>
      </c>
      <c r="S28" s="87">
        <v>3.3734287923492379</v>
      </c>
      <c r="T28" s="84">
        <v>4.6299312459881538E-2</v>
      </c>
      <c r="U28" s="87">
        <v>6.2540478370568362</v>
      </c>
      <c r="V28" s="82">
        <v>0.15057433875376947</v>
      </c>
      <c r="W28" s="87">
        <v>13.830983317500456</v>
      </c>
      <c r="X28" s="80">
        <v>2.626562351446339E-2</v>
      </c>
      <c r="Y28" s="83">
        <v>3.4246219750809375</v>
      </c>
      <c r="Z28" s="85">
        <v>0.24760509766125849</v>
      </c>
    </row>
    <row r="29" spans="1:26">
      <c r="A29" s="109" t="s">
        <v>298</v>
      </c>
      <c r="B29" s="162"/>
      <c r="C29" s="140"/>
      <c r="D29" s="172">
        <v>166.98275847452979</v>
      </c>
      <c r="E29" s="173"/>
      <c r="F29" s="110" t="s">
        <v>299</v>
      </c>
      <c r="G29" s="162"/>
      <c r="H29" s="163"/>
      <c r="I29" s="111">
        <v>0.70947126154001694</v>
      </c>
      <c r="J29" s="69"/>
      <c r="K29" s="202"/>
      <c r="L29" s="69"/>
      <c r="M29" s="202"/>
      <c r="N29" s="147"/>
      <c r="O29" s="69"/>
      <c r="P29" s="69"/>
      <c r="Q29" s="69"/>
      <c r="R29" s="199"/>
      <c r="S29" s="69"/>
      <c r="T29" s="69"/>
      <c r="U29" s="202"/>
      <c r="V29" s="69"/>
      <c r="W29" s="202"/>
      <c r="X29" s="147"/>
      <c r="Y29" s="69"/>
      <c r="Z29" s="199"/>
    </row>
    <row r="30" spans="1:26">
      <c r="A30" s="112" t="s">
        <v>300</v>
      </c>
      <c r="B30" s="113"/>
      <c r="C30" s="113"/>
      <c r="D30" s="174">
        <v>1.904393868414233</v>
      </c>
      <c r="E30" s="175"/>
      <c r="F30" s="114" t="s">
        <v>303</v>
      </c>
      <c r="G30" s="113"/>
      <c r="H30" s="115"/>
      <c r="I30" s="204">
        <v>1.787091839674358</v>
      </c>
      <c r="K30" s="202"/>
      <c r="L30" s="69"/>
      <c r="M30" s="202"/>
      <c r="N30" s="147"/>
      <c r="O30" s="69"/>
      <c r="P30" s="69"/>
      <c r="Q30" s="69"/>
      <c r="R30" s="199"/>
      <c r="S30" s="69"/>
      <c r="T30" s="69"/>
      <c r="U30" s="202"/>
      <c r="V30" s="69"/>
      <c r="W30" s="202"/>
      <c r="X30" s="147"/>
      <c r="Y30" s="69"/>
      <c r="Z30" s="199"/>
    </row>
    <row r="31" spans="1:26">
      <c r="A31" s="116" t="s">
        <v>301</v>
      </c>
      <c r="B31" s="117"/>
      <c r="C31" s="117"/>
      <c r="D31" s="176">
        <v>0.68023488128617271</v>
      </c>
      <c r="E31" s="177"/>
      <c r="F31" s="117"/>
      <c r="G31" s="118"/>
      <c r="H31" s="119"/>
      <c r="I31" s="168"/>
      <c r="K31" s="202"/>
      <c r="L31" s="69"/>
      <c r="M31" s="206"/>
      <c r="N31" s="147"/>
      <c r="O31" s="69"/>
      <c r="P31" s="69"/>
      <c r="Q31" s="69"/>
      <c r="R31" s="199"/>
      <c r="S31" s="69"/>
      <c r="T31" s="69"/>
      <c r="U31" s="202"/>
      <c r="V31" s="69"/>
      <c r="W31" s="202"/>
      <c r="X31" s="147"/>
      <c r="Y31" s="69"/>
      <c r="Z31" s="199"/>
    </row>
    <row r="32" spans="1:26">
      <c r="A32" s="114"/>
      <c r="B32" s="109" t="s">
        <v>321</v>
      </c>
      <c r="C32" s="162"/>
      <c r="D32" s="140"/>
      <c r="E32" s="172">
        <v>168.99484252705281</v>
      </c>
      <c r="F32" s="173"/>
      <c r="G32" s="110" t="s">
        <v>299</v>
      </c>
      <c r="H32" s="162"/>
      <c r="I32" s="163"/>
      <c r="J32" s="111">
        <v>7.5385342041558015E-2</v>
      </c>
      <c r="K32" s="209"/>
      <c r="L32" s="69"/>
      <c r="M32" s="206"/>
      <c r="N32" s="147"/>
      <c r="O32" s="69"/>
      <c r="P32" s="69"/>
      <c r="Q32" s="69"/>
      <c r="R32" s="199"/>
      <c r="S32" s="69"/>
      <c r="T32" s="69"/>
      <c r="U32" s="202"/>
      <c r="V32" s="69"/>
      <c r="W32" s="202"/>
      <c r="X32" s="147"/>
      <c r="Y32" s="69"/>
      <c r="Z32" s="199"/>
    </row>
    <row r="33" spans="1:26">
      <c r="A33" s="187" t="s">
        <v>531</v>
      </c>
      <c r="B33" s="112" t="s">
        <v>300</v>
      </c>
      <c r="C33" s="113"/>
      <c r="D33" s="113"/>
      <c r="E33" s="174">
        <v>1.2056075150874777</v>
      </c>
      <c r="F33" s="175"/>
      <c r="G33" s="114" t="s">
        <v>303</v>
      </c>
      <c r="H33" s="113"/>
      <c r="I33" s="115"/>
      <c r="J33" s="204">
        <v>1.0049738283376206</v>
      </c>
      <c r="K33" s="202"/>
      <c r="L33" s="69"/>
      <c r="M33" s="206"/>
      <c r="N33" s="147"/>
      <c r="O33" s="69"/>
      <c r="P33" s="69"/>
      <c r="Q33" s="69"/>
      <c r="R33" s="199"/>
      <c r="S33" s="69"/>
      <c r="T33" s="69"/>
      <c r="U33" s="202"/>
      <c r="V33" s="69"/>
      <c r="W33" s="202"/>
      <c r="X33" s="147"/>
      <c r="Y33" s="69"/>
      <c r="Z33" s="199"/>
    </row>
    <row r="34" spans="1:26">
      <c r="A34" s="114"/>
      <c r="B34" s="116" t="s">
        <v>301</v>
      </c>
      <c r="C34" s="117"/>
      <c r="D34" s="117"/>
      <c r="E34" s="176">
        <v>1.4966440774176759</v>
      </c>
      <c r="F34" s="177"/>
      <c r="G34" s="127" t="s">
        <v>322</v>
      </c>
      <c r="H34" s="118"/>
      <c r="I34" s="119"/>
      <c r="J34" s="168"/>
      <c r="K34" s="202"/>
      <c r="L34" s="69"/>
      <c r="M34" s="206"/>
      <c r="N34" s="147"/>
      <c r="O34" s="69"/>
      <c r="P34" s="69"/>
      <c r="Q34" s="69"/>
      <c r="R34" s="199"/>
      <c r="S34" s="69"/>
      <c r="T34" s="69"/>
      <c r="U34" s="202"/>
      <c r="V34" s="69"/>
      <c r="W34" s="202"/>
      <c r="X34" s="147"/>
      <c r="Y34" s="69"/>
      <c r="Z34" s="199"/>
    </row>
    <row r="35" spans="1:26" s="138" customFormat="1">
      <c r="A35" s="135" t="s">
        <v>532</v>
      </c>
      <c r="B35" s="136"/>
      <c r="C35" s="136"/>
      <c r="D35" s="171"/>
      <c r="E35" s="171"/>
      <c r="F35" s="136"/>
      <c r="G35" s="136"/>
      <c r="H35" s="137"/>
      <c r="I35" s="136"/>
      <c r="J35" s="136"/>
      <c r="K35" s="203"/>
      <c r="L35" s="136"/>
      <c r="M35" s="203"/>
      <c r="N35" s="137"/>
      <c r="O35" s="136"/>
      <c r="P35" s="136"/>
      <c r="Q35" s="136"/>
      <c r="R35" s="200"/>
      <c r="S35" s="136"/>
      <c r="T35" s="136"/>
      <c r="U35" s="203"/>
      <c r="V35" s="136"/>
      <c r="W35" s="203"/>
      <c r="X35" s="137"/>
      <c r="Y35" s="136"/>
      <c r="Z35" s="200"/>
    </row>
    <row r="36" spans="1:26" s="14" customFormat="1" ht="11">
      <c r="A36" s="98" t="s">
        <v>169</v>
      </c>
      <c r="B36" s="21" t="s">
        <v>281</v>
      </c>
      <c r="C36" s="97">
        <v>41913</v>
      </c>
      <c r="D36" s="186">
        <v>172.69142532277263</v>
      </c>
      <c r="E36" s="186">
        <v>1.8068783881309056</v>
      </c>
      <c r="F36" s="186">
        <v>79.155560296839525</v>
      </c>
      <c r="G36" s="186">
        <v>173.09530303275699</v>
      </c>
      <c r="H36" s="80">
        <v>3.4671244327731291E-4</v>
      </c>
      <c r="I36" s="81">
        <v>70.715135371669433</v>
      </c>
      <c r="J36" s="84">
        <v>4.5846483567872638E-2</v>
      </c>
      <c r="K36" s="87">
        <v>4.5796741027595278</v>
      </c>
      <c r="L36" s="84">
        <v>0.14980004170995451</v>
      </c>
      <c r="M36" s="87">
        <v>5.0732815258771344</v>
      </c>
      <c r="N36" s="80">
        <v>-2.5157228647819922E-4</v>
      </c>
      <c r="O36" s="85">
        <v>-0.46386981857620813</v>
      </c>
      <c r="P36" s="85">
        <v>0.47238539899122101</v>
      </c>
      <c r="Q36" s="86">
        <v>0.41655274433836398</v>
      </c>
      <c r="R36" s="85">
        <v>36.998644966135593</v>
      </c>
      <c r="S36" s="87">
        <v>1.0239792161028336</v>
      </c>
      <c r="T36" s="84">
        <v>4.5846483567872638E-2</v>
      </c>
      <c r="U36" s="87">
        <v>4.5796741027595278</v>
      </c>
      <c r="V36" s="82">
        <v>0.15067450018166365</v>
      </c>
      <c r="W36" s="87">
        <v>10.463927006969618</v>
      </c>
      <c r="X36" s="80">
        <v>2.6855227528242424E-2</v>
      </c>
      <c r="Y36" s="83">
        <v>1.1205123907457393</v>
      </c>
      <c r="Z36" s="85">
        <v>0.10708335312348884</v>
      </c>
    </row>
    <row r="37" spans="1:26" s="14" customFormat="1" ht="11">
      <c r="A37" s="98" t="s">
        <v>170</v>
      </c>
      <c r="B37" s="21" t="s">
        <v>281</v>
      </c>
      <c r="C37" s="97">
        <v>41913</v>
      </c>
      <c r="D37" s="186">
        <v>164.08590698835926</v>
      </c>
      <c r="E37" s="186">
        <v>2.7780385653062267</v>
      </c>
      <c r="F37" s="186">
        <v>60.507200998307802</v>
      </c>
      <c r="G37" s="186">
        <v>155.174676332091</v>
      </c>
      <c r="H37" s="80">
        <v>1.0000000000000001E-32</v>
      </c>
      <c r="I37" s="81">
        <v>100</v>
      </c>
      <c r="J37" s="84">
        <v>5.1264065428013671E-2</v>
      </c>
      <c r="K37" s="87">
        <v>4.727491558989386</v>
      </c>
      <c r="L37" s="84">
        <v>0.13352998986903211</v>
      </c>
      <c r="M37" s="87">
        <v>5.8711391575396998</v>
      </c>
      <c r="N37" s="80">
        <v>1.292844515683078E-4</v>
      </c>
      <c r="O37" s="85">
        <v>0.23855841926563276</v>
      </c>
      <c r="P37" s="85">
        <v>0.40279728695864397</v>
      </c>
      <c r="Q37" s="86">
        <v>0.47565276778964699</v>
      </c>
      <c r="R37" s="85">
        <v>38.698387356739715</v>
      </c>
      <c r="S37" s="87">
        <v>1.6812148361648958</v>
      </c>
      <c r="T37" s="84">
        <v>5.1264065428013671E-2</v>
      </c>
      <c r="U37" s="87">
        <v>4.727491558989386</v>
      </c>
      <c r="V37" s="82">
        <v>0.18265074655581251</v>
      </c>
      <c r="W37" s="87">
        <v>5.0175352281430827</v>
      </c>
      <c r="X37" s="80">
        <v>2.5840870080231906E-2</v>
      </c>
      <c r="Y37" s="83">
        <v>1.6812148361648958</v>
      </c>
      <c r="Z37" s="85">
        <v>0.33506786892796547</v>
      </c>
    </row>
    <row r="38" spans="1:26" s="14" customFormat="1" ht="11">
      <c r="A38" s="98" t="s">
        <v>171</v>
      </c>
      <c r="B38" s="21" t="s">
        <v>281</v>
      </c>
      <c r="C38" s="97">
        <v>41913</v>
      </c>
      <c r="D38" s="186">
        <v>167.87474849527354</v>
      </c>
      <c r="E38" s="186">
        <v>2.8515436783164403</v>
      </c>
      <c r="F38" s="186">
        <v>65.115487653249616</v>
      </c>
      <c r="G38" s="186">
        <v>150.93998784698201</v>
      </c>
      <c r="H38" s="80">
        <v>2.1613398219522264E-4</v>
      </c>
      <c r="I38" s="81">
        <v>100.00392947530101</v>
      </c>
      <c r="J38" s="84">
        <v>5.4214796261187304E-2</v>
      </c>
      <c r="K38" s="87">
        <v>7.9663689628611243</v>
      </c>
      <c r="L38" s="84">
        <v>0.13918357956925745</v>
      </c>
      <c r="M38" s="87">
        <v>5.9227485943094225</v>
      </c>
      <c r="N38" s="80">
        <v>3.2452707830577719E-4</v>
      </c>
      <c r="O38" s="85">
        <v>0.59863428178726197</v>
      </c>
      <c r="P38" s="85">
        <v>0.445636041881739</v>
      </c>
      <c r="Q38" s="86">
        <v>1.0699165893656399</v>
      </c>
      <c r="R38" s="85">
        <v>37.680192376207259</v>
      </c>
      <c r="S38" s="87">
        <v>1.6282266545964548</v>
      </c>
      <c r="T38" s="84">
        <v>5.4214796261187304E-2</v>
      </c>
      <c r="U38" s="87">
        <v>7.9663689628611243</v>
      </c>
      <c r="V38" s="82">
        <v>0.18603228544676981</v>
      </c>
      <c r="W38" s="87">
        <v>10.672901812388922</v>
      </c>
      <c r="X38" s="80">
        <v>2.6433334128012138E-2</v>
      </c>
      <c r="Y38" s="83">
        <v>1.6767117269285075</v>
      </c>
      <c r="Z38" s="85">
        <v>0.15709989245682079</v>
      </c>
    </row>
    <row r="39" spans="1:26" s="14" customFormat="1" ht="11">
      <c r="A39" s="98" t="s">
        <v>172</v>
      </c>
      <c r="B39" s="21" t="s">
        <v>281</v>
      </c>
      <c r="C39" s="97">
        <v>41913</v>
      </c>
      <c r="D39" s="186">
        <v>164.76639184332666</v>
      </c>
      <c r="E39" s="186">
        <v>3.3056480021525347</v>
      </c>
      <c r="F39" s="186">
        <v>73.148558225550872</v>
      </c>
      <c r="G39" s="186">
        <v>186.93017803884501</v>
      </c>
      <c r="H39" s="80">
        <v>1.7144068266320228E-4</v>
      </c>
      <c r="I39" s="81">
        <v>100.00311689848613</v>
      </c>
      <c r="J39" s="84">
        <v>4.9159900673260461E-2</v>
      </c>
      <c r="K39" s="87">
        <v>4.3908135298779714</v>
      </c>
      <c r="L39" s="84">
        <v>0.13174950707528826</v>
      </c>
      <c r="M39" s="87">
        <v>5.4951617123997236</v>
      </c>
      <c r="N39" s="80">
        <v>-1.4781156323259477E-5</v>
      </c>
      <c r="O39" s="85">
        <v>-2.7272923852962025E-2</v>
      </c>
      <c r="P39" s="85">
        <v>0.40422826019719399</v>
      </c>
      <c r="Q39" s="86">
        <v>0.495492914114679</v>
      </c>
      <c r="R39" s="85">
        <v>38.637009851010873</v>
      </c>
      <c r="S39" s="87">
        <v>2.0060086415024472</v>
      </c>
      <c r="T39" s="84">
        <v>4.9159900673260461E-2</v>
      </c>
      <c r="U39" s="87">
        <v>4.3908135298779714</v>
      </c>
      <c r="V39" s="82">
        <v>0.16587711994963564</v>
      </c>
      <c r="W39" s="87">
        <v>7.4374548453516169</v>
      </c>
      <c r="X39" s="80">
        <v>2.580004837801526E-2</v>
      </c>
      <c r="Y39" s="83">
        <v>2.0309545074448287</v>
      </c>
      <c r="Z39" s="85">
        <v>0.27307117147933585</v>
      </c>
    </row>
    <row r="40" spans="1:26" s="14" customFormat="1" ht="11">
      <c r="A40" s="98" t="s">
        <v>173</v>
      </c>
      <c r="B40" s="21" t="s">
        <v>281</v>
      </c>
      <c r="C40" s="97">
        <v>41913</v>
      </c>
      <c r="D40" s="186">
        <v>168.60796816619285</v>
      </c>
      <c r="E40" s="186">
        <v>1.9181201180093717</v>
      </c>
      <c r="F40" s="186">
        <v>63.675106849859134</v>
      </c>
      <c r="G40" s="186">
        <v>149.42373085575699</v>
      </c>
      <c r="H40" s="80">
        <v>-1.4383877027052716E-12</v>
      </c>
      <c r="I40" s="81">
        <v>9999</v>
      </c>
      <c r="J40" s="84">
        <v>4.6473964285107673E-2</v>
      </c>
      <c r="K40" s="87">
        <v>5.3391462846147846</v>
      </c>
      <c r="L40" s="84">
        <v>0.1328957387958111</v>
      </c>
      <c r="M40" s="87">
        <v>6.1667061001703427</v>
      </c>
      <c r="N40" s="80">
        <v>-2.0298083213830101E-4</v>
      </c>
      <c r="O40" s="85">
        <v>-0.37440156616032483</v>
      </c>
      <c r="P40" s="85">
        <v>0.440200395206303</v>
      </c>
      <c r="Q40" s="86">
        <v>1.0054475479534599</v>
      </c>
      <c r="R40" s="85">
        <v>37.873648510672375</v>
      </c>
      <c r="S40" s="87">
        <v>1.1066796970706687</v>
      </c>
      <c r="T40" s="84">
        <v>4.6473964285107673E-2</v>
      </c>
      <c r="U40" s="87">
        <v>5.3391462846147846</v>
      </c>
      <c r="V40" s="82">
        <v>0.16918967278587577</v>
      </c>
      <c r="W40" s="87">
        <v>5.4526344983766757</v>
      </c>
      <c r="X40" s="80">
        <v>2.6403582420762611E-2</v>
      </c>
      <c r="Y40" s="83">
        <v>1.1066796970707005</v>
      </c>
      <c r="Z40" s="85">
        <v>0.20296238403659264</v>
      </c>
    </row>
    <row r="41" spans="1:26" s="14" customFormat="1" ht="11">
      <c r="A41" s="98" t="s">
        <v>174</v>
      </c>
      <c r="B41" s="21" t="s">
        <v>281</v>
      </c>
      <c r="C41" s="97">
        <v>41913</v>
      </c>
      <c r="D41" s="186">
        <v>168.55417360750698</v>
      </c>
      <c r="E41" s="186">
        <v>1.7506883360226821</v>
      </c>
      <c r="F41" s="186">
        <v>836.2207112556647</v>
      </c>
      <c r="G41" s="186">
        <v>716.50906546077601</v>
      </c>
      <c r="H41" s="80">
        <v>4.2799106423947869E-5</v>
      </c>
      <c r="I41" s="81">
        <v>100.00077800629244</v>
      </c>
      <c r="J41" s="84">
        <v>4.7202607621361317E-2</v>
      </c>
      <c r="K41" s="87">
        <v>2.2471155526726543</v>
      </c>
      <c r="L41" s="84">
        <v>0.38511149654467641</v>
      </c>
      <c r="M41" s="87">
        <v>1.5885434680995358</v>
      </c>
      <c r="N41" s="80">
        <v>-1.5334766225414225E-4</v>
      </c>
      <c r="O41" s="85">
        <v>-0.28285370274618321</v>
      </c>
      <c r="P41" s="85">
        <v>1.2055897634338999</v>
      </c>
      <c r="Q41" s="86">
        <v>0.25594652632542297</v>
      </c>
      <c r="R41" s="85">
        <v>37.852062530523114</v>
      </c>
      <c r="S41" s="87">
        <v>1.0396506217524291</v>
      </c>
      <c r="T41" s="84">
        <v>4.7202607621361317E-2</v>
      </c>
      <c r="U41" s="87">
        <v>2.2471155526726543</v>
      </c>
      <c r="V41" s="82">
        <v>0.16950558683234798</v>
      </c>
      <c r="W41" s="87">
        <v>2.8504755001554742</v>
      </c>
      <c r="X41" s="80">
        <v>2.6397783705460483E-2</v>
      </c>
      <c r="Y41" s="83">
        <v>1.0426483238331863</v>
      </c>
      <c r="Z41" s="85">
        <v>0.36578048952756015</v>
      </c>
    </row>
    <row r="42" spans="1:26" s="14" customFormat="1" ht="11">
      <c r="A42" s="98" t="s">
        <v>175</v>
      </c>
      <c r="B42" s="21" t="s">
        <v>281</v>
      </c>
      <c r="C42" s="97">
        <v>41913</v>
      </c>
      <c r="D42" s="186">
        <v>167.10275180784441</v>
      </c>
      <c r="E42" s="186">
        <v>2.5144823854023834</v>
      </c>
      <c r="F42" s="186">
        <v>109.67422132080792</v>
      </c>
      <c r="G42" s="186">
        <v>220.13022345023799</v>
      </c>
      <c r="H42" s="80">
        <v>2.6947637223782123E-4</v>
      </c>
      <c r="I42" s="81">
        <v>70.71414233226173</v>
      </c>
      <c r="J42" s="84">
        <v>4.9612231396817079E-2</v>
      </c>
      <c r="K42" s="87">
        <v>4.0766820955688186</v>
      </c>
      <c r="L42" s="84">
        <v>0.16772714834731839</v>
      </c>
      <c r="M42" s="87">
        <v>4.3475161068322716</v>
      </c>
      <c r="N42" s="80">
        <v>1.2620846652469353E-5</v>
      </c>
      <c r="O42" s="85">
        <v>2.3282337496471395E-2</v>
      </c>
      <c r="P42" s="85">
        <v>0.51466567765514204</v>
      </c>
      <c r="Q42" s="86">
        <v>3.8826776167485302</v>
      </c>
      <c r="R42" s="85">
        <v>38.071027984571344</v>
      </c>
      <c r="S42" s="87">
        <v>1.497335367051519</v>
      </c>
      <c r="T42" s="84">
        <v>4.9612231396817079E-2</v>
      </c>
      <c r="U42" s="87">
        <v>4.0766820955688186</v>
      </c>
      <c r="V42" s="82">
        <v>0.16443647343397025</v>
      </c>
      <c r="W42" s="87">
        <v>7.788805962692769</v>
      </c>
      <c r="X42" s="80">
        <v>2.6136116641910533E-2</v>
      </c>
      <c r="Y42" s="83">
        <v>1.538449188731136</v>
      </c>
      <c r="Z42" s="85">
        <v>0.1975205437264814</v>
      </c>
    </row>
    <row r="43" spans="1:26" s="14" customFormat="1" ht="11">
      <c r="A43" s="98" t="s">
        <v>176</v>
      </c>
      <c r="B43" s="21" t="s">
        <v>281</v>
      </c>
      <c r="C43" s="97">
        <v>41913</v>
      </c>
      <c r="D43" s="186">
        <v>171.52524361564028</v>
      </c>
      <c r="E43" s="186">
        <v>1.554526793088185</v>
      </c>
      <c r="F43" s="186">
        <v>150.29115472839661</v>
      </c>
      <c r="G43" s="186">
        <v>326.24542870950802</v>
      </c>
      <c r="H43" s="80">
        <v>1.0000000000000001E-32</v>
      </c>
      <c r="I43" s="81">
        <v>100</v>
      </c>
      <c r="J43" s="84">
        <v>4.7278082936362487E-2</v>
      </c>
      <c r="K43" s="87">
        <v>3.2514215734480865</v>
      </c>
      <c r="L43" s="84">
        <v>0.14771628439527656</v>
      </c>
      <c r="M43" s="87">
        <v>3.6701696551550964</v>
      </c>
      <c r="N43" s="80">
        <v>-1.525094193690132E-4</v>
      </c>
      <c r="O43" s="85">
        <v>-0.28123725011402534</v>
      </c>
      <c r="P43" s="85">
        <v>0.47587107487924502</v>
      </c>
      <c r="Q43" s="86">
        <v>0.30862128312083897</v>
      </c>
      <c r="R43" s="85">
        <v>37.187238952056305</v>
      </c>
      <c r="S43" s="87">
        <v>0.89476056179768582</v>
      </c>
      <c r="T43" s="84">
        <v>4.7278082936362487E-2</v>
      </c>
      <c r="U43" s="87">
        <v>3.2514215734480865</v>
      </c>
      <c r="V43" s="82">
        <v>0.17529405943984988</v>
      </c>
      <c r="W43" s="87">
        <v>3.3722898320328492</v>
      </c>
      <c r="X43" s="80">
        <v>2.6890945070948968E-2</v>
      </c>
      <c r="Y43" s="83">
        <v>0.89476056179768582</v>
      </c>
      <c r="Z43" s="85">
        <v>0.26532730173382379</v>
      </c>
    </row>
    <row r="44" spans="1:26" s="14" customFormat="1" ht="11">
      <c r="A44" s="98" t="s">
        <v>177</v>
      </c>
      <c r="B44" s="21" t="s">
        <v>281</v>
      </c>
      <c r="C44" s="97">
        <v>41913</v>
      </c>
      <c r="D44" s="186">
        <v>166.7128193285242</v>
      </c>
      <c r="E44" s="186">
        <v>1.4806294537994396</v>
      </c>
      <c r="F44" s="186">
        <v>263.36467582046311</v>
      </c>
      <c r="G44" s="186">
        <v>397.35619939086899</v>
      </c>
      <c r="H44" s="80">
        <v>8.6672223402035436E-5</v>
      </c>
      <c r="I44" s="81">
        <v>100.00157568993839</v>
      </c>
      <c r="J44" s="84">
        <v>5.1172631507221435E-2</v>
      </c>
      <c r="K44" s="87">
        <v>3.1663174775253751</v>
      </c>
      <c r="L44" s="84">
        <v>0.21367705898896361</v>
      </c>
      <c r="M44" s="87">
        <v>6.1206377273901751</v>
      </c>
      <c r="N44" s="80">
        <v>1.1929995686752144E-4</v>
      </c>
      <c r="O44" s="85">
        <v>0.22008622496141753</v>
      </c>
      <c r="P44" s="85">
        <v>0.68466456680325805</v>
      </c>
      <c r="Q44" s="86">
        <v>1.8016981896150599</v>
      </c>
      <c r="R44" s="85">
        <v>38.087701983196268</v>
      </c>
      <c r="S44" s="87">
        <v>0.87334230441053107</v>
      </c>
      <c r="T44" s="84">
        <v>5.1172631507221435E-2</v>
      </c>
      <c r="U44" s="87">
        <v>3.1663174775253751</v>
      </c>
      <c r="V44" s="82">
        <v>0.18034821337564996</v>
      </c>
      <c r="W44" s="87">
        <v>4.2313029964279822</v>
      </c>
      <c r="X44" s="80">
        <v>2.6213213366619501E-2</v>
      </c>
      <c r="Y44" s="83">
        <v>0.88790521723840554</v>
      </c>
      <c r="Z44" s="85">
        <v>0.20984203163610948</v>
      </c>
    </row>
    <row r="45" spans="1:26" s="14" customFormat="1" ht="11">
      <c r="A45" s="98" t="s">
        <v>178</v>
      </c>
      <c r="B45" s="21" t="s">
        <v>281</v>
      </c>
      <c r="C45" s="97">
        <v>41913</v>
      </c>
      <c r="D45" s="186">
        <v>164.54568571613493</v>
      </c>
      <c r="E45" s="186">
        <v>3.0288194390905692</v>
      </c>
      <c r="F45" s="186">
        <v>144.83269529946148</v>
      </c>
      <c r="G45" s="186">
        <v>304.89434827382797</v>
      </c>
      <c r="H45" s="80">
        <v>1.0409761593122738E-4</v>
      </c>
      <c r="I45" s="81">
        <v>100.00189282226806</v>
      </c>
      <c r="J45" s="84">
        <v>5.1595358273230446E-2</v>
      </c>
      <c r="K45" s="87">
        <v>3.388628218288984</v>
      </c>
      <c r="L45" s="84">
        <v>0.16867557557452897</v>
      </c>
      <c r="M45" s="87">
        <v>3.7680985049118738</v>
      </c>
      <c r="N45" s="80">
        <v>1.5115466150263703E-4</v>
      </c>
      <c r="O45" s="85">
        <v>0.278903057202955</v>
      </c>
      <c r="P45" s="85">
        <v>0.49070169746136399</v>
      </c>
      <c r="Q45" s="86">
        <v>0.36260843126028097</v>
      </c>
      <c r="R45" s="85">
        <v>38.573597400290723</v>
      </c>
      <c r="S45" s="87">
        <v>1.8439265382715742</v>
      </c>
      <c r="T45" s="84">
        <v>5.1595358273230446E-2</v>
      </c>
      <c r="U45" s="87">
        <v>3.388628218288984</v>
      </c>
      <c r="V45" s="82">
        <v>0.17861464728237023</v>
      </c>
      <c r="W45" s="87">
        <v>5.0049495652131117</v>
      </c>
      <c r="X45" s="80">
        <v>2.5874673607735585E-2</v>
      </c>
      <c r="Y45" s="83">
        <v>1.8539422064525528</v>
      </c>
      <c r="Z45" s="85">
        <v>0.37042175596301169</v>
      </c>
    </row>
    <row r="46" spans="1:26">
      <c r="A46" s="109" t="s">
        <v>304</v>
      </c>
      <c r="B46" s="145"/>
      <c r="C46" s="121"/>
      <c r="D46" s="172">
        <v>168.55457651085217</v>
      </c>
      <c r="E46" s="178"/>
      <c r="F46" s="110" t="s">
        <v>299</v>
      </c>
      <c r="G46" s="122"/>
      <c r="H46" s="123"/>
      <c r="I46" s="111">
        <v>5.6217812194847373E-2</v>
      </c>
      <c r="K46" s="202"/>
      <c r="L46" s="69"/>
      <c r="M46" s="202"/>
      <c r="N46" s="147"/>
      <c r="O46" s="69"/>
      <c r="P46" s="69"/>
      <c r="Q46" s="69"/>
      <c r="R46" s="199"/>
      <c r="S46" s="69"/>
      <c r="T46" s="69"/>
      <c r="U46" s="202"/>
      <c r="V46" s="69"/>
      <c r="W46" s="202"/>
      <c r="X46" s="147"/>
      <c r="Y46" s="69"/>
      <c r="Z46" s="199"/>
    </row>
    <row r="47" spans="1:26">
      <c r="A47" s="124" t="s">
        <v>300</v>
      </c>
      <c r="B47" s="69"/>
      <c r="C47" s="113"/>
      <c r="D47" s="174">
        <v>1.4565430633356884</v>
      </c>
      <c r="E47" s="179"/>
      <c r="F47" s="114" t="s">
        <v>303</v>
      </c>
      <c r="G47" s="125"/>
      <c r="H47" s="126"/>
      <c r="I47" s="204">
        <v>1.29626714268842</v>
      </c>
      <c r="K47" s="202"/>
      <c r="L47" s="69"/>
      <c r="M47" s="202"/>
      <c r="N47" s="147"/>
      <c r="O47" s="69"/>
      <c r="P47" s="69"/>
      <c r="Q47" s="69"/>
      <c r="R47" s="199"/>
      <c r="S47" s="69"/>
      <c r="T47" s="69"/>
      <c r="U47" s="202"/>
      <c r="V47" s="69"/>
      <c r="W47" s="202"/>
      <c r="X47" s="147"/>
      <c r="Y47" s="69"/>
      <c r="Z47" s="199"/>
    </row>
    <row r="48" spans="1:26">
      <c r="A48" s="116" t="s">
        <v>301</v>
      </c>
      <c r="B48" s="149"/>
      <c r="C48" s="117"/>
      <c r="D48" s="176">
        <v>1.8390720848020692</v>
      </c>
      <c r="E48" s="180"/>
      <c r="F48" s="127"/>
      <c r="G48" s="127"/>
      <c r="H48" s="128"/>
      <c r="I48" s="129"/>
      <c r="J48" s="125"/>
      <c r="K48" s="202"/>
      <c r="L48" s="69"/>
      <c r="M48" s="202"/>
      <c r="N48" s="147"/>
      <c r="O48" s="69"/>
      <c r="P48" s="69"/>
      <c r="Q48" s="69"/>
      <c r="R48" s="199"/>
      <c r="S48" s="69"/>
      <c r="T48" s="69"/>
      <c r="U48" s="202"/>
      <c r="V48" s="69"/>
      <c r="W48" s="202"/>
      <c r="X48" s="147"/>
      <c r="Y48" s="69"/>
      <c r="Z48" s="199"/>
    </row>
    <row r="49" spans="1:26" s="138" customFormat="1">
      <c r="A49" s="135" t="s">
        <v>533</v>
      </c>
      <c r="B49" s="136"/>
      <c r="C49" s="136"/>
      <c r="D49" s="171"/>
      <c r="E49" s="171"/>
      <c r="F49" s="136"/>
      <c r="G49" s="136"/>
      <c r="H49" s="137"/>
      <c r="I49" s="136"/>
      <c r="J49" s="136"/>
      <c r="K49" s="203"/>
      <c r="L49" s="136"/>
      <c r="M49" s="203"/>
      <c r="N49" s="137"/>
      <c r="O49" s="136"/>
      <c r="P49" s="136"/>
      <c r="Q49" s="136"/>
      <c r="R49" s="200"/>
      <c r="S49" s="136"/>
      <c r="T49" s="136"/>
      <c r="U49" s="203"/>
      <c r="V49" s="136"/>
      <c r="W49" s="203"/>
      <c r="X49" s="137"/>
      <c r="Y49" s="136"/>
      <c r="Z49" s="200"/>
    </row>
    <row r="50" spans="1:26" s="14" customFormat="1" ht="11">
      <c r="A50" s="98" t="s">
        <v>179</v>
      </c>
      <c r="B50" s="21" t="s">
        <v>281</v>
      </c>
      <c r="C50" s="97">
        <v>41913</v>
      </c>
      <c r="D50" s="186">
        <v>169.99725333884837</v>
      </c>
      <c r="E50" s="186">
        <v>1.683984723415457</v>
      </c>
      <c r="F50" s="186">
        <v>103.42157764732123</v>
      </c>
      <c r="G50" s="186">
        <v>224.91390378841999</v>
      </c>
      <c r="H50" s="80">
        <v>1.2519588920446888E-4</v>
      </c>
      <c r="I50" s="81">
        <v>100.0022761067342</v>
      </c>
      <c r="J50" s="84">
        <v>4.7608618059243983E-2</v>
      </c>
      <c r="K50" s="87">
        <v>3.7776522787170559</v>
      </c>
      <c r="L50" s="84">
        <v>0.15498495154698777</v>
      </c>
      <c r="M50" s="87">
        <v>4.1818119712342812</v>
      </c>
      <c r="N50" s="80">
        <v>-1.2781880788992149E-4</v>
      </c>
      <c r="O50" s="85">
        <v>-0.23573649616537917</v>
      </c>
      <c r="P50" s="85">
        <v>0.47500171358985299</v>
      </c>
      <c r="Q50" s="86">
        <v>1.4477977009730401</v>
      </c>
      <c r="R50" s="85">
        <v>37.509271331217803</v>
      </c>
      <c r="S50" s="87">
        <v>0.97472835279429659</v>
      </c>
      <c r="T50" s="84">
        <v>4.7608618059243983E-2</v>
      </c>
      <c r="U50" s="87">
        <v>3.7776522787170559</v>
      </c>
      <c r="V50" s="82">
        <v>0.16781700446243167</v>
      </c>
      <c r="W50" s="87">
        <v>5.7390172590430568</v>
      </c>
      <c r="X50" s="80">
        <v>2.6598517491126756E-2</v>
      </c>
      <c r="Y50" s="83">
        <v>1.0018279430882138</v>
      </c>
      <c r="Z50" s="85">
        <v>0.1745643718895632</v>
      </c>
    </row>
    <row r="51" spans="1:26" s="14" customFormat="1" ht="11">
      <c r="A51" s="98" t="s">
        <v>181</v>
      </c>
      <c r="B51" s="21" t="s">
        <v>281</v>
      </c>
      <c r="C51" s="97">
        <v>41913</v>
      </c>
      <c r="D51" s="186">
        <v>169.4934576994271</v>
      </c>
      <c r="E51" s="186">
        <v>1.5854008188985333</v>
      </c>
      <c r="F51" s="186">
        <v>171.88062428642195</v>
      </c>
      <c r="G51" s="186">
        <v>308.15407939532901</v>
      </c>
      <c r="H51" s="80">
        <v>1.045928642903828E-4</v>
      </c>
      <c r="I51" s="81">
        <v>100.00190151410693</v>
      </c>
      <c r="J51" s="84">
        <v>4.9419473765757414E-2</v>
      </c>
      <c r="K51" s="87">
        <v>3.4071417839750864</v>
      </c>
      <c r="L51" s="84">
        <v>0.19197063057465011</v>
      </c>
      <c r="M51" s="87">
        <v>3.5319542925921836</v>
      </c>
      <c r="N51" s="80">
        <v>-3.9306344306963151E-6</v>
      </c>
      <c r="O51" s="85">
        <v>-7.2495893946372273E-3</v>
      </c>
      <c r="P51" s="85">
        <v>0.576181516844671</v>
      </c>
      <c r="Q51" s="86">
        <v>1.5311256216762701</v>
      </c>
      <c r="R51" s="85">
        <v>37.53826536273683</v>
      </c>
      <c r="S51" s="87">
        <v>0.92066492752993168</v>
      </c>
      <c r="T51" s="84">
        <v>4.9419473765757414E-2</v>
      </c>
      <c r="U51" s="87">
        <v>3.4071417839750864</v>
      </c>
      <c r="V51" s="82">
        <v>0.17552057607989105</v>
      </c>
      <c r="W51" s="87">
        <v>4.86842411871151</v>
      </c>
      <c r="X51" s="80">
        <v>2.6588093480742991E-2</v>
      </c>
      <c r="Y51" s="83">
        <v>0.94073548977212895</v>
      </c>
      <c r="Z51" s="85">
        <v>0.19323203296041236</v>
      </c>
    </row>
    <row r="52" spans="1:26" s="14" customFormat="1" ht="11">
      <c r="A52" s="98" t="s">
        <v>182</v>
      </c>
      <c r="B52" s="21" t="s">
        <v>281</v>
      </c>
      <c r="C52" s="97">
        <v>41913</v>
      </c>
      <c r="D52" s="186">
        <v>165.85731013782845</v>
      </c>
      <c r="E52" s="186">
        <v>3.9378477343928813</v>
      </c>
      <c r="F52" s="186">
        <v>150.27600099291652</v>
      </c>
      <c r="G52" s="186">
        <v>277.60284894661601</v>
      </c>
      <c r="H52" s="80">
        <v>1.0000000000000001E-32</v>
      </c>
      <c r="I52" s="81">
        <v>100</v>
      </c>
      <c r="J52" s="84">
        <v>4.8054343625695377E-2</v>
      </c>
      <c r="K52" s="87">
        <v>3.6896416016422044</v>
      </c>
      <c r="L52" s="84">
        <v>0.17046599361260095</v>
      </c>
      <c r="M52" s="87">
        <v>3.9335647178819677</v>
      </c>
      <c r="N52" s="80">
        <v>-9.1533392944366315E-5</v>
      </c>
      <c r="O52" s="85">
        <v>-0.16887402920187383</v>
      </c>
      <c r="P52" s="85">
        <v>0.55919854430433102</v>
      </c>
      <c r="Q52" s="86">
        <v>0.75604223795034897</v>
      </c>
      <c r="R52" s="85">
        <v>38.432795194134336</v>
      </c>
      <c r="S52" s="87">
        <v>2.3848025647856042</v>
      </c>
      <c r="T52" s="84">
        <v>4.8054343625695377E-2</v>
      </c>
      <c r="U52" s="87">
        <v>3.6896416016422044</v>
      </c>
      <c r="V52" s="82">
        <v>0.17239789262380029</v>
      </c>
      <c r="W52" s="87">
        <v>4.3932605683679684</v>
      </c>
      <c r="X52" s="80">
        <v>2.6019444980484304E-2</v>
      </c>
      <c r="Y52" s="83">
        <v>2.3848025647856042</v>
      </c>
      <c r="Z52" s="85">
        <v>0.54283203276320191</v>
      </c>
    </row>
    <row r="53" spans="1:26" s="14" customFormat="1" ht="11">
      <c r="A53" s="98" t="s">
        <v>183</v>
      </c>
      <c r="B53" s="21" t="s">
        <v>281</v>
      </c>
      <c r="C53" s="97">
        <v>41913</v>
      </c>
      <c r="D53" s="186">
        <v>171.94804056088711</v>
      </c>
      <c r="E53" s="186">
        <v>1.5075898763908964</v>
      </c>
      <c r="F53" s="186">
        <v>285.16563253484173</v>
      </c>
      <c r="G53" s="186">
        <v>429.01924201800102</v>
      </c>
      <c r="H53" s="80">
        <v>8.152904761737601E-5</v>
      </c>
      <c r="I53" s="81">
        <v>100.00148217908141</v>
      </c>
      <c r="J53" s="84">
        <v>4.6345360633244792E-2</v>
      </c>
      <c r="K53" s="87">
        <v>3.291473607815564</v>
      </c>
      <c r="L53" s="84">
        <v>0.22040836865721863</v>
      </c>
      <c r="M53" s="87">
        <v>2.984770683920575</v>
      </c>
      <c r="N53" s="80">
        <v>-2.1656206029943369E-4</v>
      </c>
      <c r="O53" s="85">
        <v>-0.39934012324016932</v>
      </c>
      <c r="P53" s="85">
        <v>0.68662677464739796</v>
      </c>
      <c r="Q53" s="86">
        <v>0.90993950858914796</v>
      </c>
      <c r="R53" s="85">
        <v>37.137366602319503</v>
      </c>
      <c r="S53" s="87">
        <v>0.86467465061797188</v>
      </c>
      <c r="T53" s="84">
        <v>4.6345360633244792E-2</v>
      </c>
      <c r="U53" s="87">
        <v>3.291473607815564</v>
      </c>
      <c r="V53" s="82">
        <v>0.16733940101086056</v>
      </c>
      <c r="W53" s="87">
        <v>4.4019368296237547</v>
      </c>
      <c r="X53" s="80">
        <v>2.6886575352627062E-2</v>
      </c>
      <c r="Y53" s="83">
        <v>0.87768615403201478</v>
      </c>
      <c r="Z53" s="85">
        <v>0.19938635832423632</v>
      </c>
    </row>
    <row r="54" spans="1:26" s="14" customFormat="1" ht="11">
      <c r="A54" s="98" t="s">
        <v>184</v>
      </c>
      <c r="B54" s="21" t="s">
        <v>281</v>
      </c>
      <c r="C54" s="97">
        <v>41913</v>
      </c>
      <c r="D54" s="186">
        <v>169.53574190382966</v>
      </c>
      <c r="E54" s="186">
        <v>3.3212495974006107</v>
      </c>
      <c r="F54" s="186">
        <v>167.12139886172815</v>
      </c>
      <c r="G54" s="186">
        <v>298.17874401223099</v>
      </c>
      <c r="H54" s="80">
        <v>6.889007416401411E-13</v>
      </c>
      <c r="I54" s="81">
        <v>9999</v>
      </c>
      <c r="J54" s="84">
        <v>5.1947952796343629E-2</v>
      </c>
      <c r="K54" s="87">
        <v>3.4265250275314498</v>
      </c>
      <c r="L54" s="84">
        <v>0.17733741133316344</v>
      </c>
      <c r="M54" s="87">
        <v>3.7004653828361072</v>
      </c>
      <c r="N54" s="80">
        <v>1.6797615174975739E-4</v>
      </c>
      <c r="O54" s="85">
        <v>0.30981129356169079</v>
      </c>
      <c r="P54" s="85">
        <v>0.57896952244551603</v>
      </c>
      <c r="Q54" s="86">
        <v>0.31187056013067199</v>
      </c>
      <c r="R54" s="85">
        <v>37.412287202001799</v>
      </c>
      <c r="S54" s="87">
        <v>1.9640540454091411</v>
      </c>
      <c r="T54" s="84">
        <v>5.1947952796343629E-2</v>
      </c>
      <c r="U54" s="87">
        <v>3.4265250275314498</v>
      </c>
      <c r="V54" s="82">
        <v>0.19145003595752383</v>
      </c>
      <c r="W54" s="87">
        <v>3.9495040274007165</v>
      </c>
      <c r="X54" s="80">
        <v>2.6729186445831294E-2</v>
      </c>
      <c r="Y54" s="83">
        <v>1.9640540454091451</v>
      </c>
      <c r="Z54" s="85">
        <v>0.49729131348721428</v>
      </c>
    </row>
    <row r="55" spans="1:26" s="14" customFormat="1" ht="11">
      <c r="A55" s="98" t="s">
        <v>185</v>
      </c>
      <c r="B55" s="21" t="s">
        <v>281</v>
      </c>
      <c r="C55" s="97">
        <v>41913</v>
      </c>
      <c r="D55" s="186">
        <v>171.77742330129962</v>
      </c>
      <c r="E55" s="186">
        <v>3.3820095753368928</v>
      </c>
      <c r="F55" s="186">
        <v>144.08568080822687</v>
      </c>
      <c r="G55" s="186">
        <v>256.50743221413899</v>
      </c>
      <c r="H55" s="80">
        <v>1.0000000000000001E-32</v>
      </c>
      <c r="I55" s="81">
        <v>100</v>
      </c>
      <c r="J55" s="84">
        <v>4.8991168605586832E-2</v>
      </c>
      <c r="K55" s="87">
        <v>3.6743191854353721</v>
      </c>
      <c r="L55" s="84">
        <v>0.18457994684164536</v>
      </c>
      <c r="M55" s="87">
        <v>3.7686407980840899</v>
      </c>
      <c r="N55" s="80">
        <v>-3.6356319234488225E-5</v>
      </c>
      <c r="O55" s="85">
        <v>-6.7042027778951838E-2</v>
      </c>
      <c r="P55" s="85">
        <v>0.58025807279783803</v>
      </c>
      <c r="Q55" s="86">
        <v>0.32479236755363</v>
      </c>
      <c r="R55" s="85">
        <v>37.05424645826772</v>
      </c>
      <c r="S55" s="87">
        <v>1.9740407895223171</v>
      </c>
      <c r="T55" s="84">
        <v>4.8991168605586832E-2</v>
      </c>
      <c r="U55" s="87">
        <v>3.6743191854353721</v>
      </c>
      <c r="V55" s="82">
        <v>0.18229765743437829</v>
      </c>
      <c r="W55" s="87">
        <v>4.1710260746195713</v>
      </c>
      <c r="X55" s="80">
        <v>2.698746015861497E-2</v>
      </c>
      <c r="Y55" s="83">
        <v>1.9740407895223171</v>
      </c>
      <c r="Z55" s="85">
        <v>0.47327462216892624</v>
      </c>
    </row>
    <row r="56" spans="1:26" s="14" customFormat="1" ht="11">
      <c r="A56" s="98" t="s">
        <v>186</v>
      </c>
      <c r="B56" s="21" t="s">
        <v>281</v>
      </c>
      <c r="C56" s="97">
        <v>41913</v>
      </c>
      <c r="D56" s="186">
        <v>166.3397455022544</v>
      </c>
      <c r="E56" s="186">
        <v>1.6851125604503356</v>
      </c>
      <c r="F56" s="186">
        <v>146.18922137663054</v>
      </c>
      <c r="G56" s="186">
        <v>214.416097023231</v>
      </c>
      <c r="H56" s="80">
        <v>1.0000000000000001E-32</v>
      </c>
      <c r="I56" s="81">
        <v>100</v>
      </c>
      <c r="J56" s="84">
        <v>5.1327555929034804E-2</v>
      </c>
      <c r="K56" s="87">
        <v>3.6205481381258604</v>
      </c>
      <c r="L56" s="84">
        <v>0.22044213346715752</v>
      </c>
      <c r="M56" s="87">
        <v>4.0002903404100678</v>
      </c>
      <c r="N56" s="80">
        <v>1.3037117124044156E-4</v>
      </c>
      <c r="O56" s="85">
        <v>0.24051811112518467</v>
      </c>
      <c r="P56" s="85">
        <v>0.70430097263498703</v>
      </c>
      <c r="Q56" s="86">
        <v>0.340176088443429</v>
      </c>
      <c r="R56" s="85">
        <v>38.166587576664384</v>
      </c>
      <c r="S56" s="87">
        <v>0.99586988075023675</v>
      </c>
      <c r="T56" s="84">
        <v>5.1327555929034804E-2</v>
      </c>
      <c r="U56" s="87">
        <v>3.6205481381258604</v>
      </c>
      <c r="V56" s="82">
        <v>0.18542510244804614</v>
      </c>
      <c r="W56" s="87">
        <v>3.7550134007579956</v>
      </c>
      <c r="X56" s="80">
        <v>2.6200927656718644E-2</v>
      </c>
      <c r="Y56" s="83">
        <v>0.99586988075023675</v>
      </c>
      <c r="Z56" s="85">
        <v>0.26521073947411433</v>
      </c>
    </row>
    <row r="57" spans="1:26" s="14" customFormat="1" ht="11">
      <c r="A57" s="98" t="s">
        <v>187</v>
      </c>
      <c r="B57" s="21" t="s">
        <v>281</v>
      </c>
      <c r="C57" s="97">
        <v>41913</v>
      </c>
      <c r="D57" s="186">
        <v>162.42398769927277</v>
      </c>
      <c r="E57" s="186">
        <v>3.2980961673157347</v>
      </c>
      <c r="F57" s="186">
        <v>66.972215898303872</v>
      </c>
      <c r="G57" s="186">
        <v>133.94209736635401</v>
      </c>
      <c r="H57" s="80">
        <v>-2.7382129681464422E-21</v>
      </c>
      <c r="I57" s="81">
        <v>9999</v>
      </c>
      <c r="J57" s="84">
        <v>5.3718713203614321E-2</v>
      </c>
      <c r="K57" s="87">
        <v>4.4147922325981384</v>
      </c>
      <c r="L57" s="84">
        <v>0.15078418687607653</v>
      </c>
      <c r="M57" s="87">
        <v>6.0072028458163613</v>
      </c>
      <c r="N57" s="80">
        <v>2.9857789916631927E-4</v>
      </c>
      <c r="O57" s="85">
        <v>0.55101968603386597</v>
      </c>
      <c r="P57" s="85">
        <v>0.51650900189895299</v>
      </c>
      <c r="Q57" s="86">
        <v>0.81619263194759895</v>
      </c>
      <c r="R57" s="85">
        <v>38.979597767330986</v>
      </c>
      <c r="S57" s="87">
        <v>2.0266514645886486</v>
      </c>
      <c r="T57" s="84">
        <v>5.3718713203614321E-2</v>
      </c>
      <c r="U57" s="87">
        <v>4.4147922325981384</v>
      </c>
      <c r="V57" s="82">
        <v>0.19001571593234776</v>
      </c>
      <c r="W57" s="87">
        <v>4.8577470720415414</v>
      </c>
      <c r="X57" s="80">
        <v>2.5654446358553896E-2</v>
      </c>
      <c r="Y57" s="83">
        <v>2.0266514645886486</v>
      </c>
      <c r="Z57" s="85">
        <v>0.41719987363132061</v>
      </c>
    </row>
    <row r="58" spans="1:26" s="14" customFormat="1" ht="11">
      <c r="A58" s="98" t="s">
        <v>188</v>
      </c>
      <c r="B58" s="21" t="s">
        <v>281</v>
      </c>
      <c r="C58" s="97">
        <v>41913</v>
      </c>
      <c r="D58" s="186">
        <v>167.70392244707708</v>
      </c>
      <c r="E58" s="186">
        <v>2.8322408218499739</v>
      </c>
      <c r="F58" s="186">
        <v>278.16579020868284</v>
      </c>
      <c r="G58" s="186">
        <v>381.476797450226</v>
      </c>
      <c r="H58" s="80">
        <v>1.0000000000000001E-32</v>
      </c>
      <c r="I58" s="81">
        <v>100</v>
      </c>
      <c r="J58" s="84">
        <v>4.8860836914141691E-2</v>
      </c>
      <c r="K58" s="87">
        <v>2.8496256789458827</v>
      </c>
      <c r="L58" s="84">
        <v>0.23969591548535182</v>
      </c>
      <c r="M58" s="87">
        <v>2.6008326630019982</v>
      </c>
      <c r="N58" s="80">
        <v>-3.9345606353184504E-5</v>
      </c>
      <c r="O58" s="85">
        <v>-7.2579214584980845E-2</v>
      </c>
      <c r="P58" s="85">
        <v>0.75324439967560897</v>
      </c>
      <c r="Q58" s="86">
        <v>0.226871723710698</v>
      </c>
      <c r="R58" s="85">
        <v>37.968382494788116</v>
      </c>
      <c r="S58" s="87">
        <v>1.6949439029371882</v>
      </c>
      <c r="T58" s="84">
        <v>4.8860836914141691E-2</v>
      </c>
      <c r="U58" s="87">
        <v>2.8496256789458827</v>
      </c>
      <c r="V58" s="82">
        <v>0.17743532252517286</v>
      </c>
      <c r="W58" s="87">
        <v>3.3155996960145426</v>
      </c>
      <c r="X58" s="80">
        <v>2.63377034862433E-2</v>
      </c>
      <c r="Y58" s="83">
        <v>1.6949439029371882</v>
      </c>
      <c r="Z58" s="85">
        <v>0.51120281648431964</v>
      </c>
    </row>
    <row r="59" spans="1:26" s="14" customFormat="1" ht="11">
      <c r="A59" s="98" t="s">
        <v>189</v>
      </c>
      <c r="B59" s="21" t="s">
        <v>281</v>
      </c>
      <c r="C59" s="97">
        <v>41913</v>
      </c>
      <c r="D59" s="186">
        <v>166.76888745298214</v>
      </c>
      <c r="E59" s="186">
        <v>2.1369682352963784</v>
      </c>
      <c r="F59" s="186">
        <v>384.73391566122723</v>
      </c>
      <c r="G59" s="186">
        <v>469.290919616971</v>
      </c>
      <c r="H59" s="80">
        <v>-5.7922141074830873E-5</v>
      </c>
      <c r="I59" s="81">
        <v>100.00180992552492</v>
      </c>
      <c r="J59" s="84">
        <v>4.8240543636329757E-2</v>
      </c>
      <c r="K59" s="87">
        <v>2.492970921904949</v>
      </c>
      <c r="L59" s="84">
        <v>0.26644053798304124</v>
      </c>
      <c r="M59" s="87">
        <v>2.5011452457246564</v>
      </c>
      <c r="N59" s="80">
        <v>-8.0183621273599706E-5</v>
      </c>
      <c r="O59" s="85">
        <v>-0.14792300688598645</v>
      </c>
      <c r="P59" s="85">
        <v>0.84687369447170402</v>
      </c>
      <c r="Q59" s="86">
        <v>0.39208613895994798</v>
      </c>
      <c r="R59" s="85">
        <v>38.212182707748113</v>
      </c>
      <c r="S59" s="87">
        <v>1.2840489341315433</v>
      </c>
      <c r="T59" s="84">
        <v>4.8240543636329757E-2</v>
      </c>
      <c r="U59" s="87">
        <v>2.492970921904949</v>
      </c>
      <c r="V59" s="82">
        <v>0.17732908200118588</v>
      </c>
      <c r="W59" s="87">
        <v>3.2641934211281223</v>
      </c>
      <c r="X59" s="80">
        <v>2.6197628049935397E-2</v>
      </c>
      <c r="Y59" s="83">
        <v>1.2884780544758585</v>
      </c>
      <c r="Z59" s="85">
        <v>0.39473091457630405</v>
      </c>
    </row>
    <row r="60" spans="1:26" s="14" customFormat="1" ht="11">
      <c r="A60" s="109" t="s">
        <v>304</v>
      </c>
      <c r="B60" s="23"/>
      <c r="C60" s="23"/>
      <c r="D60" s="172">
        <v>168.885701868414</v>
      </c>
      <c r="E60" s="181"/>
      <c r="F60" s="110" t="s">
        <v>299</v>
      </c>
      <c r="G60" s="24"/>
      <c r="H60" s="130"/>
      <c r="I60" s="111">
        <v>0.14535015641440086</v>
      </c>
      <c r="K60" s="87"/>
      <c r="L60" s="21"/>
      <c r="M60" s="87"/>
      <c r="N60" s="80"/>
      <c r="O60" s="21"/>
      <c r="P60" s="21"/>
      <c r="Q60" s="21"/>
      <c r="R60" s="85"/>
      <c r="S60" s="21"/>
      <c r="T60" s="21"/>
      <c r="U60" s="87"/>
      <c r="V60" s="21"/>
      <c r="W60" s="87"/>
      <c r="X60" s="80"/>
      <c r="Y60" s="21"/>
      <c r="Z60" s="85"/>
    </row>
    <row r="61" spans="1:26" s="14" customFormat="1" ht="11">
      <c r="A61" s="124" t="s">
        <v>300</v>
      </c>
      <c r="B61" s="53"/>
      <c r="C61" s="53"/>
      <c r="D61" s="174">
        <v>1.4991220098249047</v>
      </c>
      <c r="E61" s="182"/>
      <c r="F61" s="114" t="s">
        <v>303</v>
      </c>
      <c r="G61" s="21"/>
      <c r="H61" s="80"/>
      <c r="I61" s="204">
        <v>1.3432879055217803</v>
      </c>
      <c r="K61" s="87"/>
      <c r="L61" s="21"/>
      <c r="M61" s="87"/>
      <c r="N61" s="80"/>
      <c r="O61" s="21"/>
      <c r="P61" s="21"/>
      <c r="Q61" s="21"/>
      <c r="R61" s="85"/>
      <c r="S61" s="21"/>
      <c r="T61" s="21"/>
      <c r="U61" s="87"/>
      <c r="V61" s="21"/>
      <c r="W61" s="87"/>
      <c r="X61" s="80"/>
      <c r="Y61" s="21"/>
      <c r="Z61" s="85"/>
    </row>
    <row r="62" spans="1:26" s="14" customFormat="1" ht="11">
      <c r="A62" s="116" t="s">
        <v>301</v>
      </c>
      <c r="B62" s="131"/>
      <c r="C62" s="131"/>
      <c r="D62" s="176">
        <v>1.4888235131192795</v>
      </c>
      <c r="E62" s="183"/>
      <c r="F62" s="132"/>
      <c r="G62" s="132"/>
      <c r="H62" s="133"/>
      <c r="I62" s="134"/>
      <c r="J62" s="21"/>
      <c r="K62" s="87"/>
      <c r="L62" s="21"/>
      <c r="M62" s="87"/>
      <c r="N62" s="80"/>
      <c r="O62" s="21"/>
      <c r="P62" s="21"/>
      <c r="Q62" s="21"/>
      <c r="R62" s="85"/>
      <c r="S62" s="21"/>
      <c r="T62" s="21"/>
      <c r="U62" s="87"/>
      <c r="V62" s="21"/>
      <c r="W62" s="87"/>
      <c r="X62" s="80"/>
      <c r="Y62" s="21"/>
      <c r="Z62" s="85"/>
    </row>
    <row r="63" spans="1:26">
      <c r="A63" s="114"/>
      <c r="B63" s="109" t="s">
        <v>323</v>
      </c>
      <c r="C63" s="162"/>
      <c r="D63" s="140"/>
      <c r="E63" s="172">
        <v>168.71424242773276</v>
      </c>
      <c r="F63" s="173"/>
      <c r="G63" s="110" t="s">
        <v>299</v>
      </c>
      <c r="H63" s="162"/>
      <c r="I63" s="163"/>
      <c r="J63" s="111">
        <v>5.0827530421531986E-2</v>
      </c>
      <c r="K63" s="202"/>
      <c r="L63" s="69"/>
      <c r="M63" s="206"/>
      <c r="N63" s="147"/>
      <c r="O63" s="69"/>
      <c r="P63" s="69"/>
      <c r="Q63" s="69"/>
      <c r="R63" s="199"/>
      <c r="S63" s="69"/>
      <c r="T63" s="69"/>
      <c r="U63" s="202"/>
      <c r="V63" s="69"/>
      <c r="W63" s="202"/>
      <c r="X63" s="147"/>
      <c r="Y63" s="69"/>
      <c r="Z63" s="199"/>
    </row>
    <row r="64" spans="1:26">
      <c r="A64" s="187" t="s">
        <v>534</v>
      </c>
      <c r="B64" s="112" t="s">
        <v>300</v>
      </c>
      <c r="C64" s="113"/>
      <c r="D64" s="113"/>
      <c r="E64" s="174">
        <v>1.1454794064679024</v>
      </c>
      <c r="F64" s="175"/>
      <c r="G64" s="114" t="s">
        <v>303</v>
      </c>
      <c r="H64" s="113"/>
      <c r="I64" s="115"/>
      <c r="J64" s="204">
        <v>0.9327795024601756</v>
      </c>
      <c r="K64" s="202"/>
      <c r="L64" s="69"/>
      <c r="M64" s="206"/>
      <c r="N64" s="147"/>
      <c r="O64" s="69"/>
      <c r="P64" s="69"/>
      <c r="Q64" s="69"/>
      <c r="R64" s="199"/>
      <c r="S64" s="69"/>
      <c r="T64" s="69"/>
      <c r="U64" s="202"/>
      <c r="V64" s="69"/>
      <c r="W64" s="202"/>
      <c r="X64" s="147"/>
      <c r="Y64" s="69"/>
      <c r="Z64" s="199"/>
    </row>
    <row r="65" spans="1:26">
      <c r="A65" s="114"/>
      <c r="B65" s="116" t="s">
        <v>301</v>
      </c>
      <c r="C65" s="117"/>
      <c r="D65" s="117"/>
      <c r="E65" s="176">
        <v>1.5829956249516455</v>
      </c>
      <c r="F65" s="177"/>
      <c r="G65" s="117"/>
      <c r="H65" s="118"/>
      <c r="I65" s="119"/>
      <c r="J65" s="168"/>
      <c r="K65" s="202"/>
      <c r="L65" s="69"/>
      <c r="M65" s="206"/>
      <c r="N65" s="147"/>
      <c r="O65" s="69"/>
      <c r="P65" s="69"/>
      <c r="Q65" s="69"/>
      <c r="R65" s="199"/>
      <c r="S65" s="69"/>
      <c r="T65" s="69"/>
      <c r="U65" s="202"/>
      <c r="V65" s="69"/>
      <c r="W65" s="202"/>
      <c r="X65" s="147"/>
      <c r="Y65" s="69"/>
      <c r="Z65" s="199"/>
    </row>
    <row r="66" spans="1:26" s="138" customFormat="1">
      <c r="A66" s="135" t="s">
        <v>535</v>
      </c>
      <c r="B66" s="136"/>
      <c r="C66" s="136"/>
      <c r="D66" s="171"/>
      <c r="E66" s="171"/>
      <c r="F66" s="136"/>
      <c r="G66" s="136"/>
      <c r="H66" s="137"/>
      <c r="I66" s="136"/>
      <c r="J66" s="136"/>
      <c r="K66" s="203"/>
      <c r="L66" s="136"/>
      <c r="M66" s="203"/>
      <c r="N66" s="137"/>
      <c r="O66" s="136"/>
      <c r="P66" s="136"/>
      <c r="Q66" s="136"/>
      <c r="R66" s="200"/>
      <c r="S66" s="136"/>
      <c r="T66" s="136"/>
      <c r="U66" s="203"/>
      <c r="V66" s="136"/>
      <c r="W66" s="203"/>
      <c r="X66" s="137"/>
      <c r="Y66" s="136"/>
      <c r="Z66" s="200"/>
    </row>
    <row r="67" spans="1:26" s="198" customFormat="1" ht="11">
      <c r="A67" s="189" t="s">
        <v>190</v>
      </c>
      <c r="B67" s="88" t="s">
        <v>281</v>
      </c>
      <c r="C67" s="89">
        <v>41913</v>
      </c>
      <c r="D67" s="190">
        <v>163.95479804933342</v>
      </c>
      <c r="E67" s="190">
        <v>1.5365306486133432</v>
      </c>
      <c r="F67" s="190">
        <v>105.64668646392889</v>
      </c>
      <c r="G67" s="190">
        <v>244.127604841817</v>
      </c>
      <c r="H67" s="91">
        <v>1.1695626009134912E-4</v>
      </c>
      <c r="I67" s="196">
        <v>100.00212629859382</v>
      </c>
      <c r="J67" s="92">
        <v>5.1248727753550702E-2</v>
      </c>
      <c r="K67" s="95">
        <v>3.5292140488057475</v>
      </c>
      <c r="L67" s="92">
        <v>0.1419272789745834</v>
      </c>
      <c r="M67" s="95">
        <v>4.252931661725694</v>
      </c>
      <c r="N67" s="91">
        <v>1.2842926366924488E-4</v>
      </c>
      <c r="O67" s="93">
        <v>0.23698301690645127</v>
      </c>
      <c r="P67" s="92">
        <v>0.44703271958102198</v>
      </c>
      <c r="Q67" s="94">
        <v>0.77918754429510695</v>
      </c>
      <c r="R67" s="93">
        <v>38.730328116808238</v>
      </c>
      <c r="S67" s="95">
        <v>0.91855947347820599</v>
      </c>
      <c r="T67" s="92">
        <v>5.1248727753550702E-2</v>
      </c>
      <c r="U67" s="95">
        <v>3.5292140488057475</v>
      </c>
      <c r="V67" s="197">
        <v>0.17594289752183093</v>
      </c>
      <c r="W67" s="95">
        <v>5.1372762455813596</v>
      </c>
      <c r="X67" s="91">
        <v>2.5763837359021342E-2</v>
      </c>
      <c r="Y67" s="95">
        <v>0.94367909598207012</v>
      </c>
      <c r="Z67" s="93">
        <v>0.18369249595906803</v>
      </c>
    </row>
    <row r="68" spans="1:26" s="14" customFormat="1" ht="11">
      <c r="A68" s="98" t="s">
        <v>191</v>
      </c>
      <c r="B68" s="21" t="s">
        <v>281</v>
      </c>
      <c r="C68" s="97">
        <v>41913</v>
      </c>
      <c r="D68" s="186">
        <v>170.80215254690805</v>
      </c>
      <c r="E68" s="186">
        <v>1.881072209436087</v>
      </c>
      <c r="F68" s="186">
        <v>204.02397625649152</v>
      </c>
      <c r="G68" s="186">
        <v>344.237086011136</v>
      </c>
      <c r="H68" s="80">
        <v>-1.5531425691066238E-4</v>
      </c>
      <c r="I68" s="81">
        <v>70.712674665198833</v>
      </c>
      <c r="J68" s="84">
        <v>4.6126416043655354E-2</v>
      </c>
      <c r="K68" s="87">
        <v>3.0605651740610531</v>
      </c>
      <c r="L68" s="84">
        <v>0.18305684705808289</v>
      </c>
      <c r="M68" s="87">
        <v>3.0705620832652514</v>
      </c>
      <c r="N68" s="80">
        <v>-2.297935970032049E-4</v>
      </c>
      <c r="O68" s="85">
        <v>-0.42377988543139178</v>
      </c>
      <c r="P68" s="84">
        <v>0.61224306165006803</v>
      </c>
      <c r="Q68" s="86">
        <v>0.56666605833219497</v>
      </c>
      <c r="R68" s="85">
        <v>37.398752892420234</v>
      </c>
      <c r="S68" s="87">
        <v>1.0975724355646839</v>
      </c>
      <c r="T68" s="84">
        <v>4.6126416043655354E-2</v>
      </c>
      <c r="U68" s="87">
        <v>3.0605651740610531</v>
      </c>
      <c r="V68" s="82">
        <v>0.17899915089842874</v>
      </c>
      <c r="W68" s="87">
        <v>4.5599846301694162</v>
      </c>
      <c r="X68" s="80">
        <v>2.6815446800210883E-2</v>
      </c>
      <c r="Y68" s="87">
        <v>1.115998990708355</v>
      </c>
      <c r="Z68" s="85">
        <v>0.24473744567575273</v>
      </c>
    </row>
    <row r="69" spans="1:26" s="14" customFormat="1" ht="11">
      <c r="A69" s="98" t="s">
        <v>192</v>
      </c>
      <c r="B69" s="21" t="s">
        <v>281</v>
      </c>
      <c r="C69" s="97">
        <v>41913</v>
      </c>
      <c r="D69" s="186">
        <v>170.32867244902388</v>
      </c>
      <c r="E69" s="186">
        <v>1.8340642374970124</v>
      </c>
      <c r="F69" s="186">
        <v>48.58635198939885</v>
      </c>
      <c r="G69" s="186">
        <v>131.458956808518</v>
      </c>
      <c r="H69" s="80">
        <v>1.0000000000000001E-32</v>
      </c>
      <c r="I69" s="81">
        <v>100</v>
      </c>
      <c r="J69" s="84">
        <v>4.9339419998098509E-2</v>
      </c>
      <c r="K69" s="87">
        <v>4.622114841558207</v>
      </c>
      <c r="L69" s="84">
        <v>0.11155077418154752</v>
      </c>
      <c r="M69" s="87">
        <v>6.5047809900871503</v>
      </c>
      <c r="N69" s="80">
        <v>-1.0579339848379496E-5</v>
      </c>
      <c r="O69" s="85">
        <v>-1.9510967198765928E-2</v>
      </c>
      <c r="P69" s="84">
        <v>0.381789897193197</v>
      </c>
      <c r="Q69" s="86">
        <v>3.2474041038217099</v>
      </c>
      <c r="R69" s="85">
        <v>37.356248501323471</v>
      </c>
      <c r="S69" s="87">
        <v>1.0495761142976476</v>
      </c>
      <c r="T69" s="84">
        <v>4.9339419998098509E-2</v>
      </c>
      <c r="U69" s="87">
        <v>4.622114841558207</v>
      </c>
      <c r="V69" s="82">
        <v>0.18210927227065654</v>
      </c>
      <c r="W69" s="87">
        <v>4.7397843440663836</v>
      </c>
      <c r="X69" s="80">
        <v>2.6769283322563068E-2</v>
      </c>
      <c r="Y69" s="87">
        <v>1.0495761142976476</v>
      </c>
      <c r="Z69" s="85">
        <v>0.22143963482464882</v>
      </c>
    </row>
    <row r="70" spans="1:26" s="14" customFormat="1" ht="11">
      <c r="A70" s="98" t="s">
        <v>193</v>
      </c>
      <c r="B70" s="21" t="s">
        <v>281</v>
      </c>
      <c r="C70" s="97">
        <v>41913</v>
      </c>
      <c r="D70" s="186">
        <v>172.65600187966479</v>
      </c>
      <c r="E70" s="186">
        <v>3.8282953432735538</v>
      </c>
      <c r="F70" s="186">
        <v>85.834018732696705</v>
      </c>
      <c r="G70" s="186">
        <v>179.21449239476999</v>
      </c>
      <c r="H70" s="80">
        <v>1.0000000000000001E-32</v>
      </c>
      <c r="I70" s="81">
        <v>100</v>
      </c>
      <c r="J70" s="84">
        <v>4.8460988445821571E-2</v>
      </c>
      <c r="K70" s="87">
        <v>3.9301898574693475</v>
      </c>
      <c r="L70" s="84">
        <v>0.15604031609222024</v>
      </c>
      <c r="M70" s="87">
        <v>7.2249458156402779</v>
      </c>
      <c r="N70" s="80">
        <v>-7.3687260233434547E-5</v>
      </c>
      <c r="O70" s="85">
        <v>-0.13587121000718988</v>
      </c>
      <c r="P70" s="84">
        <v>0.49475095549506598</v>
      </c>
      <c r="Q70" s="86">
        <v>0.36790609727793899</v>
      </c>
      <c r="R70" s="85">
        <v>36.888002510639346</v>
      </c>
      <c r="S70" s="87">
        <v>2.2249081354094424</v>
      </c>
      <c r="T70" s="84">
        <v>4.8460988445821571E-2</v>
      </c>
      <c r="U70" s="87">
        <v>3.9301898574693475</v>
      </c>
      <c r="V70" s="82">
        <v>0.18113751442579998</v>
      </c>
      <c r="W70" s="87">
        <v>4.5162604582514998</v>
      </c>
      <c r="X70" s="80">
        <v>2.7109085120875741E-2</v>
      </c>
      <c r="Y70" s="87">
        <v>2.2249081354094424</v>
      </c>
      <c r="Z70" s="85">
        <v>0.49264389332204955</v>
      </c>
    </row>
    <row r="71" spans="1:26" s="14" customFormat="1" ht="11">
      <c r="A71" s="98" t="s">
        <v>194</v>
      </c>
      <c r="B71" s="21" t="s">
        <v>281</v>
      </c>
      <c r="C71" s="97">
        <v>41913</v>
      </c>
      <c r="D71" s="186">
        <v>172.30661883386563</v>
      </c>
      <c r="E71" s="186">
        <v>5.073979270252063</v>
      </c>
      <c r="F71" s="186">
        <v>269.48791308287491</v>
      </c>
      <c r="G71" s="186">
        <v>421.08766713344602</v>
      </c>
      <c r="H71" s="80">
        <v>5.2208529529373148E-5</v>
      </c>
      <c r="I71" s="81">
        <v>100.00094908523467</v>
      </c>
      <c r="J71" s="84">
        <v>4.8844282494604228E-2</v>
      </c>
      <c r="K71" s="87">
        <v>2.4108161696504387</v>
      </c>
      <c r="L71" s="84">
        <v>0.20372390339955768</v>
      </c>
      <c r="M71" s="87">
        <v>5.8635792327540539</v>
      </c>
      <c r="N71" s="80">
        <v>-4.7111465907633379E-5</v>
      </c>
      <c r="O71" s="85">
        <v>-8.6870932817891724E-2</v>
      </c>
      <c r="P71" s="84">
        <v>0.66109989900603905</v>
      </c>
      <c r="Q71" s="86">
        <v>3.4176253808641999</v>
      </c>
      <c r="R71" s="85">
        <v>36.946090296740465</v>
      </c>
      <c r="S71" s="87">
        <v>2.9675255468671446</v>
      </c>
      <c r="T71" s="84">
        <v>4.8844282494604228E-2</v>
      </c>
      <c r="U71" s="87">
        <v>2.4108161696504387</v>
      </c>
      <c r="V71" s="82">
        <v>0.17924037499192766</v>
      </c>
      <c r="W71" s="87">
        <v>4.1701946916590913</v>
      </c>
      <c r="X71" s="80">
        <v>2.7040406592924855E-2</v>
      </c>
      <c r="Y71" s="87">
        <v>2.9690897191510817</v>
      </c>
      <c r="Z71" s="85">
        <v>0.7119786817362822</v>
      </c>
    </row>
    <row r="72" spans="1:26" s="14" customFormat="1" ht="11">
      <c r="A72" s="98" t="s">
        <v>195</v>
      </c>
      <c r="B72" s="21" t="s">
        <v>281</v>
      </c>
      <c r="C72" s="97">
        <v>41913</v>
      </c>
      <c r="D72" s="186">
        <v>169.94666598283791</v>
      </c>
      <c r="E72" s="186">
        <v>1.4220543130033798</v>
      </c>
      <c r="F72" s="186">
        <v>251.61119782919451</v>
      </c>
      <c r="G72" s="186">
        <v>397.89886188512702</v>
      </c>
      <c r="H72" s="80">
        <v>1.0000000000000001E-32</v>
      </c>
      <c r="I72" s="81">
        <v>100</v>
      </c>
      <c r="J72" s="84">
        <v>5.0552473197290775E-2</v>
      </c>
      <c r="K72" s="87">
        <v>2.5845274285011817</v>
      </c>
      <c r="L72" s="84">
        <v>0.21183017069739407</v>
      </c>
      <c r="M72" s="87">
        <v>2.5670534609828395</v>
      </c>
      <c r="N72" s="80">
        <v>7.247493749446079E-5</v>
      </c>
      <c r="O72" s="85">
        <v>0.13366639369154348</v>
      </c>
      <c r="P72" s="84">
        <v>0.653217167111664</v>
      </c>
      <c r="Q72" s="86">
        <v>0.79965531159215897</v>
      </c>
      <c r="R72" s="85">
        <v>37.385188642463291</v>
      </c>
      <c r="S72" s="87">
        <v>0.82870888667274889</v>
      </c>
      <c r="T72" s="84">
        <v>5.0552473197290775E-2</v>
      </c>
      <c r="U72" s="87">
        <v>2.5845274285011817</v>
      </c>
      <c r="V72" s="82">
        <v>0.18644215149219562</v>
      </c>
      <c r="W72" s="87">
        <v>2.7141371460420558</v>
      </c>
      <c r="X72" s="80">
        <v>2.6748561029438487E-2</v>
      </c>
      <c r="Y72" s="87">
        <v>0.82870888667274889</v>
      </c>
      <c r="Z72" s="85">
        <v>0.30533051282291684</v>
      </c>
    </row>
    <row r="73" spans="1:26" s="14" customFormat="1" ht="11">
      <c r="A73" s="98" t="s">
        <v>196</v>
      </c>
      <c r="B73" s="21" t="s">
        <v>281</v>
      </c>
      <c r="C73" s="97">
        <v>41913</v>
      </c>
      <c r="D73" s="186">
        <v>163.94762764234335</v>
      </c>
      <c r="E73" s="186">
        <v>2.6671737808234792</v>
      </c>
      <c r="F73" s="186">
        <v>136.74728772996014</v>
      </c>
      <c r="G73" s="186">
        <v>289.87815537830102</v>
      </c>
      <c r="H73" s="80">
        <v>1.6546761325054288E-4</v>
      </c>
      <c r="I73" s="81">
        <v>70.71280519788499</v>
      </c>
      <c r="J73" s="84">
        <v>5.3660319001013257E-2</v>
      </c>
      <c r="K73" s="87">
        <v>3.1734210538281129</v>
      </c>
      <c r="L73" s="84">
        <v>0.15841729093222498</v>
      </c>
      <c r="M73" s="87">
        <v>3.4569275460827775</v>
      </c>
      <c r="N73" s="80">
        <v>2.9243256809472813E-4</v>
      </c>
      <c r="O73" s="85">
        <v>0.53960953593469885</v>
      </c>
      <c r="P73" s="84">
        <v>0.48730801408853902</v>
      </c>
      <c r="Q73" s="86">
        <v>0.32740498127869699</v>
      </c>
      <c r="R73" s="85">
        <v>38.617068527121532</v>
      </c>
      <c r="S73" s="87">
        <v>1.6271808904727165</v>
      </c>
      <c r="T73" s="84">
        <v>5.3660319001013257E-2</v>
      </c>
      <c r="U73" s="87">
        <v>3.1734210538281129</v>
      </c>
      <c r="V73" s="82">
        <v>0.18236428573423522</v>
      </c>
      <c r="W73" s="87">
        <v>5.0107360806118644</v>
      </c>
      <c r="X73" s="80">
        <v>2.5816219518606406E-2</v>
      </c>
      <c r="Y73" s="87">
        <v>1.6415294913148188</v>
      </c>
      <c r="Z73" s="85">
        <v>0.32760246496845441</v>
      </c>
    </row>
    <row r="74" spans="1:26" s="14" customFormat="1" ht="11">
      <c r="A74" s="98" t="s">
        <v>197</v>
      </c>
      <c r="B74" s="21" t="s">
        <v>281</v>
      </c>
      <c r="C74" s="97">
        <v>41913</v>
      </c>
      <c r="D74" s="186">
        <v>168.00511165564811</v>
      </c>
      <c r="E74" s="186">
        <v>1.4643798706029454</v>
      </c>
      <c r="F74" s="186">
        <v>247.24885303998593</v>
      </c>
      <c r="G74" s="186">
        <v>408.07413672238198</v>
      </c>
      <c r="H74" s="80">
        <v>1.0801250506929111E-4</v>
      </c>
      <c r="I74" s="81">
        <v>70.712066655891476</v>
      </c>
      <c r="J74" s="84">
        <v>4.7959410054094348E-2</v>
      </c>
      <c r="K74" s="87">
        <v>2.6463977179883096</v>
      </c>
      <c r="L74" s="84">
        <v>0.19221159577099006</v>
      </c>
      <c r="M74" s="87">
        <v>2.5840973725429324</v>
      </c>
      <c r="N74" s="80">
        <v>-1.0108506291421995E-4</v>
      </c>
      <c r="O74" s="85">
        <v>-0.18646265590234268</v>
      </c>
      <c r="P74" s="84">
        <v>0.62588643142572598</v>
      </c>
      <c r="Q74" s="86">
        <v>0.224552853654234</v>
      </c>
      <c r="R74" s="85">
        <v>37.941649698467309</v>
      </c>
      <c r="S74" s="87">
        <v>0.86535279522033981</v>
      </c>
      <c r="T74" s="84">
        <v>4.7959410054094348E-2</v>
      </c>
      <c r="U74" s="87">
        <v>2.6463977179883096</v>
      </c>
      <c r="V74" s="82">
        <v>0.16815449842282557</v>
      </c>
      <c r="W74" s="87">
        <v>3.7721726732360565</v>
      </c>
      <c r="X74" s="80">
        <v>2.6303747912573838E-2</v>
      </c>
      <c r="Y74" s="87">
        <v>0.87679192484420154</v>
      </c>
      <c r="Z74" s="85">
        <v>0.23243684761970951</v>
      </c>
    </row>
    <row r="75" spans="1:26" s="14" customFormat="1" ht="11">
      <c r="A75" s="139" t="s">
        <v>302</v>
      </c>
      <c r="B75" s="140"/>
      <c r="C75" s="24"/>
      <c r="D75" s="172">
        <v>169.32339890398177</v>
      </c>
      <c r="E75" s="181"/>
      <c r="F75" s="110" t="s">
        <v>299</v>
      </c>
      <c r="G75" s="24"/>
      <c r="H75" s="130"/>
      <c r="I75" s="111">
        <v>0.31050280416154985</v>
      </c>
      <c r="K75" s="87"/>
      <c r="L75" s="21"/>
      <c r="M75" s="87"/>
      <c r="N75" s="80"/>
      <c r="O75" s="21"/>
      <c r="P75" s="21"/>
      <c r="Q75" s="21"/>
      <c r="R75" s="85"/>
      <c r="S75" s="21"/>
      <c r="T75" s="21"/>
      <c r="U75" s="87"/>
      <c r="V75" s="21"/>
      <c r="W75" s="87"/>
      <c r="X75" s="80"/>
      <c r="Y75" s="21"/>
      <c r="Z75" s="85"/>
    </row>
    <row r="76" spans="1:26" s="14" customFormat="1" ht="11">
      <c r="A76" s="141" t="s">
        <v>300</v>
      </c>
      <c r="B76" s="21"/>
      <c r="C76" s="21"/>
      <c r="D76" s="174">
        <v>1.6388158864549547</v>
      </c>
      <c r="E76" s="182"/>
      <c r="F76" s="114" t="s">
        <v>303</v>
      </c>
      <c r="G76" s="21"/>
      <c r="H76" s="142"/>
      <c r="I76" s="204">
        <v>1.4968213635821499</v>
      </c>
      <c r="K76" s="87"/>
      <c r="L76" s="21"/>
      <c r="M76" s="87"/>
      <c r="N76" s="80"/>
      <c r="O76" s="21"/>
      <c r="P76" s="21"/>
      <c r="Q76" s="21"/>
      <c r="R76" s="85"/>
      <c r="S76" s="21"/>
      <c r="T76" s="21"/>
      <c r="U76" s="87"/>
      <c r="V76" s="21"/>
      <c r="W76" s="87"/>
      <c r="X76" s="80"/>
      <c r="Y76" s="21"/>
      <c r="Z76" s="85"/>
    </row>
    <row r="77" spans="1:26" s="14" customFormat="1" ht="11">
      <c r="A77" s="143" t="s">
        <v>301</v>
      </c>
      <c r="B77" s="144"/>
      <c r="C77" s="132"/>
      <c r="D77" s="176">
        <v>1.1855409275395357</v>
      </c>
      <c r="E77" s="183"/>
      <c r="F77" s="131"/>
      <c r="G77" s="132"/>
      <c r="H77" s="133"/>
      <c r="I77" s="134"/>
      <c r="J77" s="21"/>
      <c r="K77" s="87"/>
      <c r="L77" s="21"/>
      <c r="M77" s="87"/>
      <c r="N77" s="80"/>
      <c r="O77" s="21"/>
      <c r="P77" s="21"/>
      <c r="Q77" s="21"/>
      <c r="R77" s="85"/>
      <c r="S77" s="21"/>
      <c r="T77" s="21"/>
      <c r="U77" s="87"/>
      <c r="V77" s="21"/>
      <c r="W77" s="87"/>
      <c r="X77" s="80"/>
      <c r="Y77" s="21"/>
      <c r="Z77" s="85"/>
    </row>
    <row r="78" spans="1:26" s="138" customFormat="1">
      <c r="A78" s="135" t="s">
        <v>536</v>
      </c>
      <c r="B78" s="136"/>
      <c r="C78" s="136"/>
      <c r="D78" s="171"/>
      <c r="E78" s="171"/>
      <c r="F78" s="136"/>
      <c r="G78" s="136"/>
      <c r="H78" s="137"/>
      <c r="I78" s="136"/>
      <c r="J78" s="136"/>
      <c r="K78" s="203"/>
      <c r="L78" s="136"/>
      <c r="M78" s="203"/>
      <c r="N78" s="137"/>
      <c r="O78" s="136"/>
      <c r="P78" s="136"/>
      <c r="Q78" s="136"/>
      <c r="R78" s="200"/>
      <c r="S78" s="136"/>
      <c r="T78" s="136"/>
      <c r="U78" s="203"/>
      <c r="V78" s="136"/>
      <c r="W78" s="203"/>
      <c r="X78" s="137"/>
      <c r="Y78" s="136"/>
      <c r="Z78" s="200"/>
    </row>
    <row r="79" spans="1:26" s="14" customFormat="1" ht="11">
      <c r="A79" s="98" t="s">
        <v>198</v>
      </c>
      <c r="B79" s="21" t="s">
        <v>281</v>
      </c>
      <c r="C79" s="97">
        <v>41913</v>
      </c>
      <c r="D79" s="186">
        <v>169.29314661300231</v>
      </c>
      <c r="E79" s="186">
        <v>1.5657562970676135</v>
      </c>
      <c r="F79" s="186">
        <v>174.36492512857828</v>
      </c>
      <c r="G79" s="186">
        <v>340.63942037063498</v>
      </c>
      <c r="H79" s="80">
        <v>1.6751666860526288E-4</v>
      </c>
      <c r="I79" s="81">
        <v>70.712831651229664</v>
      </c>
      <c r="J79" s="84">
        <v>5.1604902805771721E-2</v>
      </c>
      <c r="K79" s="87">
        <v>3.0012484127117891</v>
      </c>
      <c r="L79" s="84">
        <v>0.16997178296390006</v>
      </c>
      <c r="M79" s="87">
        <v>3.2972082894635748</v>
      </c>
      <c r="N79" s="80">
        <v>1.4499312713282131E-4</v>
      </c>
      <c r="O79" s="85">
        <v>0.26742736186519156</v>
      </c>
      <c r="P79" s="85">
        <v>0.52876724444235401</v>
      </c>
      <c r="Q79" s="86">
        <v>0.611255433901288</v>
      </c>
      <c r="R79" s="85">
        <v>37.482203632656713</v>
      </c>
      <c r="S79" s="83">
        <v>0.91330242311895238</v>
      </c>
      <c r="T79" s="82">
        <v>5.1604902805771721E-2</v>
      </c>
      <c r="U79" s="87">
        <v>3.0012484127117891</v>
      </c>
      <c r="V79" s="82">
        <v>0.18020741785434366</v>
      </c>
      <c r="W79" s="87">
        <v>4.8508106819567161</v>
      </c>
      <c r="X79" s="80">
        <v>2.6596896724281942E-2</v>
      </c>
      <c r="Y79" s="87">
        <v>0.9392293786082726</v>
      </c>
      <c r="Z79" s="85">
        <v>0.19362317768901405</v>
      </c>
    </row>
    <row r="80" spans="1:26" s="14" customFormat="1" ht="11">
      <c r="A80" s="98" t="s">
        <v>199</v>
      </c>
      <c r="B80" s="21" t="s">
        <v>281</v>
      </c>
      <c r="C80" s="97">
        <v>41913</v>
      </c>
      <c r="D80" s="186">
        <v>164.55940433113804</v>
      </c>
      <c r="E80" s="186">
        <v>3.1119845072193049</v>
      </c>
      <c r="F80" s="186">
        <v>254.55627890317766</v>
      </c>
      <c r="G80" s="186">
        <v>414.90706032122603</v>
      </c>
      <c r="H80" s="80">
        <v>1.0000000000000001E-32</v>
      </c>
      <c r="I80" s="81">
        <v>100</v>
      </c>
      <c r="J80" s="84">
        <v>5.0603800495509936E-2</v>
      </c>
      <c r="K80" s="87">
        <v>5.5828395626608947</v>
      </c>
      <c r="L80" s="84">
        <v>0.19219589998174158</v>
      </c>
      <c r="M80" s="87">
        <v>2.8828248681659776</v>
      </c>
      <c r="N80" s="80">
        <v>8.3705978729885995E-5</v>
      </c>
      <c r="O80" s="85">
        <v>0.15444987106666841</v>
      </c>
      <c r="P80" s="85">
        <v>0.63377238243041301</v>
      </c>
      <c r="Q80" s="86">
        <v>0.233949406936792</v>
      </c>
      <c r="R80" s="85">
        <v>38.617447552089047</v>
      </c>
      <c r="S80" s="83">
        <v>1.8753533682844234</v>
      </c>
      <c r="T80" s="82">
        <v>5.0603800495509936E-2</v>
      </c>
      <c r="U80" s="87">
        <v>5.5828395626608947</v>
      </c>
      <c r="V80" s="82">
        <v>0.18067615688244698</v>
      </c>
      <c r="W80" s="87">
        <v>5.8894013140851103</v>
      </c>
      <c r="X80" s="80">
        <v>2.5895030961099966E-2</v>
      </c>
      <c r="Y80" s="87">
        <v>1.8753533682844234</v>
      </c>
      <c r="Z80" s="85">
        <v>0.31842852410130762</v>
      </c>
    </row>
    <row r="81" spans="1:26" s="14" customFormat="1" ht="11">
      <c r="A81" s="98" t="s">
        <v>200</v>
      </c>
      <c r="B81" s="21" t="s">
        <v>281</v>
      </c>
      <c r="C81" s="97">
        <v>41913</v>
      </c>
      <c r="D81" s="186">
        <v>171.34946200563041</v>
      </c>
      <c r="E81" s="186">
        <v>2.2910673066766138</v>
      </c>
      <c r="F81" s="186">
        <v>120.6326627156655</v>
      </c>
      <c r="G81" s="186">
        <v>259.09006912841602</v>
      </c>
      <c r="H81" s="80">
        <v>-2.9944778005430592E-4</v>
      </c>
      <c r="I81" s="81">
        <v>57.738169949229054</v>
      </c>
      <c r="J81" s="84">
        <v>5.1500652633377893E-2</v>
      </c>
      <c r="K81" s="87">
        <v>3.3163320969703527</v>
      </c>
      <c r="L81" s="84">
        <v>0.14860935168976366</v>
      </c>
      <c r="M81" s="87">
        <v>6.5345054285426629</v>
      </c>
      <c r="N81" s="80">
        <v>1.3494584362398374E-4</v>
      </c>
      <c r="O81" s="85">
        <v>0.24885294888446113</v>
      </c>
      <c r="P81" s="85">
        <v>0.48096610188296601</v>
      </c>
      <c r="Q81" s="86">
        <v>1.2089157638921899</v>
      </c>
      <c r="R81" s="85">
        <v>37.033194301495953</v>
      </c>
      <c r="S81" s="83">
        <v>1.3324618962791925</v>
      </c>
      <c r="T81" s="82">
        <v>5.1500652633377893E-2</v>
      </c>
      <c r="U81" s="87">
        <v>3.3163320969703527</v>
      </c>
      <c r="V81" s="82">
        <v>0.20915566855014056</v>
      </c>
      <c r="W81" s="87">
        <v>5.5922602701262614</v>
      </c>
      <c r="X81" s="80">
        <v>2.7151913853464799E-2</v>
      </c>
      <c r="Y81" s="87">
        <v>1.369670630406727</v>
      </c>
      <c r="Z81" s="85">
        <v>0.2449225472790455</v>
      </c>
    </row>
    <row r="82" spans="1:26" s="14" customFormat="1" ht="11">
      <c r="A82" s="98" t="s">
        <v>201</v>
      </c>
      <c r="B82" s="21" t="s">
        <v>281</v>
      </c>
      <c r="C82" s="97">
        <v>41913</v>
      </c>
      <c r="D82" s="186">
        <v>172.6893271868405</v>
      </c>
      <c r="E82" s="186">
        <v>2.1847449944295687</v>
      </c>
      <c r="F82" s="186">
        <v>155.56948066348107</v>
      </c>
      <c r="G82" s="186">
        <v>265.288383359374</v>
      </c>
      <c r="H82" s="80">
        <v>-9.5525565179988874E-5</v>
      </c>
      <c r="I82" s="81">
        <v>100.00173665712251</v>
      </c>
      <c r="J82" s="84">
        <v>4.6621464351775867E-2</v>
      </c>
      <c r="K82" s="87">
        <v>3.3325075762716665</v>
      </c>
      <c r="L82" s="84">
        <v>0.20874269500667714</v>
      </c>
      <c r="M82" s="87">
        <v>3.2403018850696701</v>
      </c>
      <c r="N82" s="80">
        <v>-1.9885647957464103E-4</v>
      </c>
      <c r="O82" s="85">
        <v>-0.36666821704371322</v>
      </c>
      <c r="P82" s="85">
        <v>0.60576822660070495</v>
      </c>
      <c r="Q82" s="86">
        <v>1.1797136151927701</v>
      </c>
      <c r="R82" s="85">
        <v>36.964038947841374</v>
      </c>
      <c r="S82" s="83">
        <v>1.2622125116426313</v>
      </c>
      <c r="T82" s="82">
        <v>4.6621464351775867E-2</v>
      </c>
      <c r="U82" s="87">
        <v>3.3325075762716665</v>
      </c>
      <c r="V82" s="82">
        <v>0.17946790292017969</v>
      </c>
      <c r="W82" s="87">
        <v>4.5394299744867652</v>
      </c>
      <c r="X82" s="80">
        <v>2.7100971885638911E-2</v>
      </c>
      <c r="Y82" s="87">
        <v>1.2744006826609868</v>
      </c>
      <c r="Z82" s="85">
        <v>0.28074024488175359</v>
      </c>
    </row>
    <row r="83" spans="1:26" s="14" customFormat="1" ht="11">
      <c r="A83" s="98" t="s">
        <v>202</v>
      </c>
      <c r="B83" s="21" t="s">
        <v>281</v>
      </c>
      <c r="C83" s="97">
        <v>41913</v>
      </c>
      <c r="D83" s="186">
        <v>167.63772146148597</v>
      </c>
      <c r="E83" s="186">
        <v>2.9201498690418881</v>
      </c>
      <c r="F83" s="186">
        <v>234.49567374578641</v>
      </c>
      <c r="G83" s="186">
        <v>360.358976769874</v>
      </c>
      <c r="H83" s="80">
        <v>6.9613658121826579E-5</v>
      </c>
      <c r="I83" s="81">
        <v>100.0012646011012</v>
      </c>
      <c r="J83" s="84">
        <v>4.7069020065627895E-2</v>
      </c>
      <c r="K83" s="87">
        <v>2.86722917588127</v>
      </c>
      <c r="L83" s="84">
        <v>0.21976557689993456</v>
      </c>
      <c r="M83" s="87">
        <v>2.6678417414690259</v>
      </c>
      <c r="N83" s="80">
        <v>-1.6110958933154696E-4</v>
      </c>
      <c r="O83" s="85">
        <v>-0.29719366267185243</v>
      </c>
      <c r="P83" s="85">
        <v>0.67220201686300296</v>
      </c>
      <c r="Q83" s="86">
        <v>0.25012238482434401</v>
      </c>
      <c r="R83" s="85">
        <v>38.067031983101643</v>
      </c>
      <c r="S83" s="83">
        <v>1.7493098380351941</v>
      </c>
      <c r="T83" s="82">
        <v>4.7069020065627895E-2</v>
      </c>
      <c r="U83" s="87">
        <v>2.86722917588127</v>
      </c>
      <c r="V83" s="82">
        <v>0.16654769491502489</v>
      </c>
      <c r="W83" s="87">
        <v>4.0853177679099808</v>
      </c>
      <c r="X83" s="80">
        <v>2.623571650520647E-2</v>
      </c>
      <c r="Y83" s="87">
        <v>1.7540290573433934</v>
      </c>
      <c r="Z83" s="85">
        <v>0.42934947952426772</v>
      </c>
    </row>
    <row r="84" spans="1:26" s="14" customFormat="1" ht="11">
      <c r="A84" s="98" t="s">
        <v>203</v>
      </c>
      <c r="B84" s="21" t="s">
        <v>281</v>
      </c>
      <c r="C84" s="97">
        <v>41913</v>
      </c>
      <c r="D84" s="186">
        <v>168.40909363002697</v>
      </c>
      <c r="E84" s="186">
        <v>2.6930080675494352</v>
      </c>
      <c r="F84" s="186">
        <v>104.9361096970247</v>
      </c>
      <c r="G84" s="186">
        <v>208.91672480537801</v>
      </c>
      <c r="H84" s="80">
        <v>7.1132412011561955E-13</v>
      </c>
      <c r="I84" s="81">
        <v>9999</v>
      </c>
      <c r="J84" s="84">
        <v>4.7203443988956505E-2</v>
      </c>
      <c r="K84" s="87">
        <v>6.0970605498568107</v>
      </c>
      <c r="L84" s="84">
        <v>0.15809849610065979</v>
      </c>
      <c r="M84" s="87">
        <v>4.0142400712929955</v>
      </c>
      <c r="N84" s="80">
        <v>-1.5308125561368501E-4</v>
      </c>
      <c r="O84" s="85">
        <v>-0.28236575378620948</v>
      </c>
      <c r="P84" s="85">
        <v>0.51886224723275998</v>
      </c>
      <c r="Q84" s="86">
        <v>0.82554178205987905</v>
      </c>
      <c r="R84" s="85">
        <v>37.88491751157008</v>
      </c>
      <c r="S84" s="83">
        <v>1.5740797631105519</v>
      </c>
      <c r="T84" s="82">
        <v>4.7203443988956505E-2</v>
      </c>
      <c r="U84" s="87">
        <v>6.0970605498568107</v>
      </c>
      <c r="V84" s="82">
        <v>0.17179424644854915</v>
      </c>
      <c r="W84" s="87">
        <v>6.2969734370375567</v>
      </c>
      <c r="X84" s="80">
        <v>2.6395728582000438E-2</v>
      </c>
      <c r="Y84" s="87">
        <v>1.5740797631105574</v>
      </c>
      <c r="Z84" s="85">
        <v>0.24997401987629969</v>
      </c>
    </row>
    <row r="85" spans="1:26" s="14" customFormat="1" ht="11">
      <c r="A85" s="98" t="s">
        <v>204</v>
      </c>
      <c r="B85" s="21" t="s">
        <v>281</v>
      </c>
      <c r="C85" s="97">
        <v>41913</v>
      </c>
      <c r="D85" s="186">
        <v>169.07139676402409</v>
      </c>
      <c r="E85" s="186">
        <v>2.0415196742775303</v>
      </c>
      <c r="F85" s="186">
        <v>135.82135676307618</v>
      </c>
      <c r="G85" s="186">
        <v>262.00963438794201</v>
      </c>
      <c r="H85" s="80">
        <v>1.8876005312948378E-4</v>
      </c>
      <c r="I85" s="81">
        <v>70.713104647190079</v>
      </c>
      <c r="J85" s="84">
        <v>4.9831291761734904E-2</v>
      </c>
      <c r="K85" s="87">
        <v>3.2379059259312988</v>
      </c>
      <c r="L85" s="84">
        <v>0.16607880395752772</v>
      </c>
      <c r="M85" s="87">
        <v>3.522597884964545</v>
      </c>
      <c r="N85" s="80">
        <v>2.4685846810599044E-5</v>
      </c>
      <c r="O85" s="85">
        <v>4.55317421352203E-2</v>
      </c>
      <c r="P85" s="85">
        <v>0.53548970389584505</v>
      </c>
      <c r="Q85" s="86">
        <v>0.81210927489667795</v>
      </c>
      <c r="R85" s="85">
        <v>37.613765415255315</v>
      </c>
      <c r="S85" s="83">
        <v>1.2018412532122245</v>
      </c>
      <c r="T85" s="82">
        <v>4.9831291761734904E-2</v>
      </c>
      <c r="U85" s="87">
        <v>3.2379059259312988</v>
      </c>
      <c r="V85" s="82">
        <v>0.17185947300527299</v>
      </c>
      <c r="W85" s="87">
        <v>5.5662018335970194</v>
      </c>
      <c r="X85" s="80">
        <v>2.6493450187696849E-2</v>
      </c>
      <c r="Y85" s="87">
        <v>1.2269709856066715</v>
      </c>
      <c r="Z85" s="85">
        <v>0.22043235626146385</v>
      </c>
    </row>
    <row r="86" spans="1:26" s="14" customFormat="1" ht="11">
      <c r="A86" s="98" t="s">
        <v>205</v>
      </c>
      <c r="B86" s="21" t="s">
        <v>281</v>
      </c>
      <c r="C86" s="97">
        <v>41913</v>
      </c>
      <c r="D86" s="186">
        <v>166.45809062163656</v>
      </c>
      <c r="E86" s="186">
        <v>3.5229926670762812</v>
      </c>
      <c r="F86" s="186">
        <v>48.847914993354578</v>
      </c>
      <c r="G86" s="186">
        <v>128.235888575122</v>
      </c>
      <c r="H86" s="80">
        <v>1.7125012233168991E-4</v>
      </c>
      <c r="I86" s="81">
        <v>100.00311343386076</v>
      </c>
      <c r="J86" s="84">
        <v>4.6982352777177001E-2</v>
      </c>
      <c r="K86" s="87">
        <v>4.4505719448563568</v>
      </c>
      <c r="L86" s="84">
        <v>0.12113490499205118</v>
      </c>
      <c r="M86" s="87">
        <v>5.7413238651825269</v>
      </c>
      <c r="N86" s="80">
        <v>-1.6530124691779572E-4</v>
      </c>
      <c r="O86" s="85">
        <v>-0.30495610751937585</v>
      </c>
      <c r="P86" s="85">
        <v>0.39349277919632702</v>
      </c>
      <c r="Q86" s="86">
        <v>1.64367228318382</v>
      </c>
      <c r="R86" s="85">
        <v>38.343216633319322</v>
      </c>
      <c r="S86" s="83">
        <v>2.1193293343271544</v>
      </c>
      <c r="T86" s="82">
        <v>4.6982352777177001E-2</v>
      </c>
      <c r="U86" s="87">
        <v>4.4505719448563568</v>
      </c>
      <c r="V86" s="82">
        <v>0.1593285536221424</v>
      </c>
      <c r="W86" s="87">
        <v>7.7184378595896543</v>
      </c>
      <c r="X86" s="80">
        <v>2.5997836868849006E-2</v>
      </c>
      <c r="Y86" s="87">
        <v>2.1428973585367976</v>
      </c>
      <c r="Z86" s="85">
        <v>0.27763355714192706</v>
      </c>
    </row>
    <row r="87" spans="1:26" s="14" customFormat="1" ht="11">
      <c r="A87" s="139" t="s">
        <v>305</v>
      </c>
      <c r="B87" s="24"/>
      <c r="C87" s="24"/>
      <c r="D87" s="172">
        <v>169.30434959214546</v>
      </c>
      <c r="E87" s="181"/>
      <c r="F87" s="110" t="s">
        <v>299</v>
      </c>
      <c r="G87" s="24"/>
      <c r="H87" s="130"/>
      <c r="I87" s="111">
        <v>0.46935402531039816</v>
      </c>
      <c r="K87" s="87"/>
      <c r="L87" s="21"/>
      <c r="M87" s="87"/>
      <c r="N87" s="80"/>
      <c r="O87" s="21"/>
      <c r="P87" s="21"/>
      <c r="Q87" s="21"/>
      <c r="R87" s="85"/>
      <c r="S87" s="21"/>
      <c r="T87" s="21"/>
      <c r="U87" s="87"/>
      <c r="V87" s="21"/>
      <c r="W87" s="87"/>
      <c r="X87" s="80"/>
      <c r="Y87" s="21"/>
      <c r="Z87" s="85"/>
    </row>
    <row r="88" spans="1:26" s="14" customFormat="1" ht="11">
      <c r="A88" s="141" t="s">
        <v>300</v>
      </c>
      <c r="B88" s="21"/>
      <c r="C88" s="21"/>
      <c r="D88" s="174">
        <v>1.7718362089947981</v>
      </c>
      <c r="E88" s="182"/>
      <c r="F88" s="114" t="s">
        <v>303</v>
      </c>
      <c r="G88" s="21"/>
      <c r="H88" s="80"/>
      <c r="I88" s="204">
        <v>1.6414202425500217</v>
      </c>
      <c r="K88" s="87"/>
      <c r="L88" s="21"/>
      <c r="M88" s="87"/>
      <c r="N88" s="80"/>
      <c r="O88" s="21"/>
      <c r="P88" s="21"/>
      <c r="Q88" s="21"/>
      <c r="R88" s="85"/>
      <c r="S88" s="21"/>
      <c r="T88" s="21"/>
      <c r="U88" s="87"/>
      <c r="V88" s="21"/>
      <c r="W88" s="87"/>
      <c r="X88" s="80"/>
      <c r="Y88" s="21"/>
      <c r="Z88" s="85"/>
    </row>
    <row r="89" spans="1:26" s="14" customFormat="1" ht="11">
      <c r="A89" s="143" t="s">
        <v>301</v>
      </c>
      <c r="B89" s="132"/>
      <c r="C89" s="132"/>
      <c r="D89" s="176">
        <v>0.94588852382283661</v>
      </c>
      <c r="E89" s="183"/>
      <c r="F89" s="131"/>
      <c r="G89" s="132"/>
      <c r="H89" s="133"/>
      <c r="I89" s="134"/>
      <c r="J89" s="21"/>
      <c r="K89" s="87"/>
      <c r="L89" s="21"/>
      <c r="M89" s="87"/>
      <c r="N89" s="80"/>
      <c r="O89" s="21"/>
      <c r="P89" s="21"/>
      <c r="Q89" s="21"/>
      <c r="R89" s="85"/>
      <c r="S89" s="21"/>
      <c r="T89" s="21"/>
      <c r="U89" s="87"/>
      <c r="V89" s="21"/>
      <c r="W89" s="87"/>
      <c r="X89" s="80"/>
      <c r="Y89" s="21"/>
      <c r="Z89" s="85"/>
    </row>
    <row r="90" spans="1:26">
      <c r="A90" s="114"/>
      <c r="B90" s="109" t="s">
        <v>324</v>
      </c>
      <c r="C90" s="162"/>
      <c r="D90" s="140"/>
      <c r="E90" s="172">
        <v>168.70052121022599</v>
      </c>
      <c r="F90" s="173"/>
      <c r="G90" s="110" t="s">
        <v>299</v>
      </c>
      <c r="H90" s="162"/>
      <c r="I90" s="163"/>
      <c r="J90" s="111">
        <v>5.68212068612967E-2</v>
      </c>
      <c r="K90" s="202"/>
      <c r="L90" s="69"/>
      <c r="M90" s="206"/>
      <c r="N90" s="147"/>
      <c r="O90" s="69"/>
      <c r="P90" s="69"/>
      <c r="Q90" s="69"/>
      <c r="R90" s="199"/>
      <c r="S90" s="69"/>
      <c r="T90" s="69"/>
      <c r="U90" s="202"/>
      <c r="V90" s="69"/>
      <c r="W90" s="202"/>
      <c r="X90" s="147"/>
      <c r="Y90" s="69"/>
      <c r="Z90" s="199"/>
    </row>
    <row r="91" spans="1:26">
      <c r="A91" s="187" t="s">
        <v>537</v>
      </c>
      <c r="B91" s="112" t="s">
        <v>300</v>
      </c>
      <c r="C91" s="113"/>
      <c r="D91" s="113"/>
      <c r="E91" s="174">
        <v>1.2350141074151317</v>
      </c>
      <c r="F91" s="175"/>
      <c r="G91" s="114" t="s">
        <v>303</v>
      </c>
      <c r="H91" s="113"/>
      <c r="I91" s="115"/>
      <c r="J91" s="204">
        <v>1.0408103927423868</v>
      </c>
      <c r="K91" s="202"/>
      <c r="L91" s="69"/>
      <c r="M91" s="206"/>
      <c r="N91" s="147"/>
      <c r="O91" s="69"/>
      <c r="P91" s="69"/>
      <c r="Q91" s="69"/>
      <c r="R91" s="199"/>
      <c r="S91" s="69"/>
      <c r="T91" s="69"/>
      <c r="U91" s="202"/>
      <c r="V91" s="69"/>
      <c r="W91" s="202"/>
      <c r="X91" s="147"/>
      <c r="Y91" s="69"/>
      <c r="Z91" s="199"/>
    </row>
    <row r="92" spans="1:26">
      <c r="A92" s="114"/>
      <c r="B92" s="116" t="s">
        <v>301</v>
      </c>
      <c r="C92" s="117"/>
      <c r="D92" s="117"/>
      <c r="E92" s="176">
        <v>1.6344529010008613</v>
      </c>
      <c r="F92" s="177"/>
      <c r="G92" s="127" t="s">
        <v>462</v>
      </c>
      <c r="H92" s="118"/>
      <c r="I92" s="119"/>
      <c r="J92" s="168"/>
      <c r="K92" s="202"/>
      <c r="L92" s="69"/>
      <c r="M92" s="206"/>
      <c r="N92" s="147"/>
      <c r="O92" s="69"/>
      <c r="P92" s="69"/>
      <c r="Q92" s="69"/>
      <c r="R92" s="199"/>
      <c r="S92" s="69"/>
      <c r="T92" s="69"/>
      <c r="U92" s="202"/>
      <c r="V92" s="69"/>
      <c r="W92" s="202"/>
      <c r="X92" s="147"/>
      <c r="Y92" s="69"/>
      <c r="Z92" s="199"/>
    </row>
    <row r="93" spans="1:26" s="138" customFormat="1">
      <c r="A93" s="135" t="s">
        <v>538</v>
      </c>
      <c r="B93" s="136"/>
      <c r="C93" s="136"/>
      <c r="D93" s="171"/>
      <c r="E93" s="171"/>
      <c r="F93" s="136"/>
      <c r="G93" s="136"/>
      <c r="H93" s="137"/>
      <c r="I93" s="136"/>
      <c r="J93" s="136"/>
      <c r="K93" s="203"/>
      <c r="L93" s="136"/>
      <c r="M93" s="203"/>
      <c r="N93" s="137"/>
      <c r="O93" s="136"/>
      <c r="P93" s="136"/>
      <c r="Q93" s="136"/>
      <c r="R93" s="200"/>
      <c r="S93" s="136"/>
      <c r="T93" s="136"/>
      <c r="U93" s="203"/>
      <c r="V93" s="136"/>
      <c r="W93" s="203"/>
      <c r="X93" s="137"/>
      <c r="Y93" s="136"/>
      <c r="Z93" s="200"/>
    </row>
    <row r="94" spans="1:26" s="14" customFormat="1" ht="11">
      <c r="A94" s="98" t="s">
        <v>206</v>
      </c>
      <c r="B94" s="21" t="s">
        <v>281</v>
      </c>
      <c r="C94" s="97">
        <v>41913</v>
      </c>
      <c r="D94" s="186">
        <v>168.06034731875707</v>
      </c>
      <c r="E94" s="186">
        <v>2.9845920895112563</v>
      </c>
      <c r="F94" s="186">
        <v>98.024211412413365</v>
      </c>
      <c r="G94" s="186">
        <v>223.77508290355399</v>
      </c>
      <c r="H94" s="80">
        <v>1.0000000000000001E-32</v>
      </c>
      <c r="I94" s="81">
        <v>100</v>
      </c>
      <c r="J94" s="84">
        <v>4.9813694455643993E-2</v>
      </c>
      <c r="K94" s="87">
        <v>3.512814085303694</v>
      </c>
      <c r="L94" s="84">
        <v>0.14717143958694215</v>
      </c>
      <c r="M94" s="87">
        <v>4.1220634461512011</v>
      </c>
      <c r="N94" s="80">
        <v>1.7203595924933325E-4</v>
      </c>
      <c r="O94" s="85">
        <v>0.3173426823323045</v>
      </c>
      <c r="P94" s="85">
        <v>0.452503509663161</v>
      </c>
      <c r="Q94" s="86">
        <v>0.34258721665409297</v>
      </c>
      <c r="R94" s="85">
        <v>37.842853134938522</v>
      </c>
      <c r="S94" s="87">
        <v>1.7784468264865814</v>
      </c>
      <c r="T94" s="84">
        <v>4.9813694455643993E-2</v>
      </c>
      <c r="U94" s="87">
        <v>3.512814085303694</v>
      </c>
      <c r="V94" s="82">
        <v>0.18149562262267707</v>
      </c>
      <c r="W94" s="87">
        <v>3.9373513829157054</v>
      </c>
      <c r="X94" s="80">
        <v>2.6425068861331363E-2</v>
      </c>
      <c r="Y94" s="87">
        <v>1.7784468264865814</v>
      </c>
      <c r="Z94" s="85">
        <v>0.45168608374739411</v>
      </c>
    </row>
    <row r="95" spans="1:26" s="14" customFormat="1" ht="11">
      <c r="A95" s="98" t="s">
        <v>207</v>
      </c>
      <c r="B95" s="21" t="s">
        <v>281</v>
      </c>
      <c r="C95" s="97">
        <v>41913</v>
      </c>
      <c r="D95" s="186">
        <v>170.2250864520897</v>
      </c>
      <c r="E95" s="186">
        <v>3.1485300349141649</v>
      </c>
      <c r="F95" s="186">
        <v>159.05682704105047</v>
      </c>
      <c r="G95" s="186">
        <v>300.74827352442099</v>
      </c>
      <c r="H95" s="80">
        <v>-9.1621675369755003E-5</v>
      </c>
      <c r="I95" s="81">
        <v>100.00166567851545</v>
      </c>
      <c r="J95" s="84">
        <v>4.9619122338526229E-2</v>
      </c>
      <c r="K95" s="87">
        <v>3.176746349819394</v>
      </c>
      <c r="L95" s="84">
        <v>0.16409213287274635</v>
      </c>
      <c r="M95" s="87">
        <v>3.554392923788289</v>
      </c>
      <c r="N95" s="80">
        <v>-4.3404262037323521E-5</v>
      </c>
      <c r="O95" s="85">
        <v>-8.0045670951272269E-2</v>
      </c>
      <c r="P95" s="85">
        <v>0.54632301096173497</v>
      </c>
      <c r="Q95" s="86">
        <v>0.89941237757721004</v>
      </c>
      <c r="R95" s="85">
        <v>37.366343152778207</v>
      </c>
      <c r="S95" s="87">
        <v>1.8558858787599406</v>
      </c>
      <c r="T95" s="84">
        <v>4.9619122338526229E-2</v>
      </c>
      <c r="U95" s="87">
        <v>3.176746349819394</v>
      </c>
      <c r="V95" s="82">
        <v>0.18837198253065285</v>
      </c>
      <c r="W95" s="87">
        <v>4.4660754417569901</v>
      </c>
      <c r="X95" s="80">
        <v>2.6807272663978903E-2</v>
      </c>
      <c r="Y95" s="87">
        <v>1.8635368583679588</v>
      </c>
      <c r="Z95" s="85">
        <v>0.41726497518251243</v>
      </c>
    </row>
    <row r="96" spans="1:26" s="14" customFormat="1" ht="11">
      <c r="A96" s="98" t="s">
        <v>208</v>
      </c>
      <c r="B96" s="21" t="s">
        <v>281</v>
      </c>
      <c r="C96" s="97">
        <v>41913</v>
      </c>
      <c r="D96" s="186">
        <v>171.09490762556965</v>
      </c>
      <c r="E96" s="186">
        <v>1.3027487309721599</v>
      </c>
      <c r="F96" s="186">
        <v>1137.1745550672194</v>
      </c>
      <c r="G96" s="186">
        <v>1141.61298091604</v>
      </c>
      <c r="H96" s="80">
        <v>1.0000000000000001E-32</v>
      </c>
      <c r="I96" s="81">
        <v>100</v>
      </c>
      <c r="J96" s="84">
        <v>4.9707414838982007E-2</v>
      </c>
      <c r="K96" s="87">
        <v>1.5963104775096475</v>
      </c>
      <c r="L96" s="84">
        <v>0.3241129861841569</v>
      </c>
      <c r="M96" s="87">
        <v>1.2782555505022553</v>
      </c>
      <c r="N96" s="80">
        <v>-1.8106878806607687E-5</v>
      </c>
      <c r="O96" s="85">
        <v>-3.3402837905618557E-2</v>
      </c>
      <c r="P96" s="85">
        <v>1.02898384568284</v>
      </c>
      <c r="Q96" s="86">
        <v>0.442637245316928</v>
      </c>
      <c r="R96" s="85">
        <v>37.170669266818848</v>
      </c>
      <c r="S96" s="87">
        <v>0.76196435024540277</v>
      </c>
      <c r="T96" s="84">
        <v>4.9707414838982007E-2</v>
      </c>
      <c r="U96" s="87">
        <v>1.5963104775096475</v>
      </c>
      <c r="V96" s="82">
        <v>0.18438350702813133</v>
      </c>
      <c r="W96" s="87">
        <v>1.7688405274789412</v>
      </c>
      <c r="X96" s="80">
        <v>2.6902932331451732E-2</v>
      </c>
      <c r="Y96" s="87">
        <v>0.76196435024540277</v>
      </c>
      <c r="Z96" s="85">
        <v>0.43077051797959459</v>
      </c>
    </row>
    <row r="97" spans="1:26" s="14" customFormat="1" ht="11">
      <c r="A97" s="98" t="s">
        <v>209</v>
      </c>
      <c r="B97" s="21" t="s">
        <v>281</v>
      </c>
      <c r="C97" s="97">
        <v>41913</v>
      </c>
      <c r="D97" s="186">
        <v>168.69535884593205</v>
      </c>
      <c r="E97" s="186">
        <v>1.3938571272633042</v>
      </c>
      <c r="F97" s="186">
        <v>272.22494284919583</v>
      </c>
      <c r="G97" s="186">
        <v>435.19118101327501</v>
      </c>
      <c r="H97" s="80">
        <v>-5.6838434972797988E-5</v>
      </c>
      <c r="I97" s="81">
        <v>100.001033264499</v>
      </c>
      <c r="J97" s="84">
        <v>5.2152750600050819E-2</v>
      </c>
      <c r="K97" s="87">
        <v>2.4970391703220201</v>
      </c>
      <c r="L97" s="84">
        <v>0.19901130827251959</v>
      </c>
      <c r="M97" s="87">
        <v>5.070285491628888</v>
      </c>
      <c r="N97" s="80">
        <v>-2.1280616233188549E-4</v>
      </c>
      <c r="O97" s="85">
        <v>-0.39238323845361522</v>
      </c>
      <c r="P97" s="85">
        <v>0.64617202331276402</v>
      </c>
      <c r="Q97" s="86">
        <v>1.8956848955068299</v>
      </c>
      <c r="R97" s="85">
        <v>37.590815823970871</v>
      </c>
      <c r="S97" s="87">
        <v>0.81789712418141747</v>
      </c>
      <c r="T97" s="84">
        <v>5.2152750600050819E-2</v>
      </c>
      <c r="U97" s="87">
        <v>2.4970391703220201</v>
      </c>
      <c r="V97" s="82">
        <v>0.19454782818442853</v>
      </c>
      <c r="W97" s="87">
        <v>3.0281065736713524</v>
      </c>
      <c r="X97" s="80">
        <v>2.6630132043144131E-2</v>
      </c>
      <c r="Y97" s="87">
        <v>0.82457511331211064</v>
      </c>
      <c r="Z97" s="85">
        <v>0.27230716398213656</v>
      </c>
    </row>
    <row r="98" spans="1:26" s="14" customFormat="1" ht="11">
      <c r="A98" s="98" t="s">
        <v>210</v>
      </c>
      <c r="B98" s="21" t="s">
        <v>281</v>
      </c>
      <c r="C98" s="97">
        <v>41913</v>
      </c>
      <c r="D98" s="186">
        <v>167.90289160418268</v>
      </c>
      <c r="E98" s="186">
        <v>1.6365369493376525</v>
      </c>
      <c r="F98" s="186">
        <v>119.40043455227899</v>
      </c>
      <c r="G98" s="186">
        <v>256.31941374427998</v>
      </c>
      <c r="H98" s="80">
        <v>4.2053576882514481E-4</v>
      </c>
      <c r="I98" s="81">
        <v>50.003822789101271</v>
      </c>
      <c r="J98" s="84">
        <v>5.1973178514797734E-2</v>
      </c>
      <c r="K98" s="87">
        <v>5.6088437181347102</v>
      </c>
      <c r="L98" s="84">
        <v>0.1535637174576267</v>
      </c>
      <c r="M98" s="87">
        <v>3.9170061146087551</v>
      </c>
      <c r="N98" s="80">
        <v>2.4944393953552177E-5</v>
      </c>
      <c r="O98" s="85">
        <v>4.6012530243666777E-2</v>
      </c>
      <c r="P98" s="85">
        <v>0.48119901294545098</v>
      </c>
      <c r="Q98" s="86">
        <v>0.32387960976272601</v>
      </c>
      <c r="R98" s="85">
        <v>37.77814750627428</v>
      </c>
      <c r="S98" s="87">
        <v>0.91525266707608155</v>
      </c>
      <c r="T98" s="84">
        <v>5.1973178514797734E-2</v>
      </c>
      <c r="U98" s="87">
        <v>5.6088437181347102</v>
      </c>
      <c r="V98" s="82">
        <v>0.16571795895585184</v>
      </c>
      <c r="W98" s="87">
        <v>9.4349827032145015</v>
      </c>
      <c r="X98" s="80">
        <v>2.6264990127085365E-2</v>
      </c>
      <c r="Y98" s="87">
        <v>0.99524502330433573</v>
      </c>
      <c r="Z98" s="85">
        <v>0.10548456257002521</v>
      </c>
    </row>
    <row r="99" spans="1:26" s="14" customFormat="1" ht="11">
      <c r="A99" s="98" t="s">
        <v>211</v>
      </c>
      <c r="B99" s="21" t="s">
        <v>281</v>
      </c>
      <c r="C99" s="97">
        <v>41913</v>
      </c>
      <c r="D99" s="186">
        <v>170.73049156517243</v>
      </c>
      <c r="E99" s="186">
        <v>2.506559392329565</v>
      </c>
      <c r="F99" s="186">
        <v>167.75285588885137</v>
      </c>
      <c r="G99" s="186">
        <v>256.36628987547198</v>
      </c>
      <c r="H99" s="80">
        <v>-1.8333175172359484E-4</v>
      </c>
      <c r="I99" s="81">
        <v>70.713034971153917</v>
      </c>
      <c r="J99" s="84">
        <v>4.8865324092999568E-2</v>
      </c>
      <c r="K99" s="87">
        <v>3.2234777675171649</v>
      </c>
      <c r="L99" s="84">
        <v>0.20842909104277965</v>
      </c>
      <c r="M99" s="87">
        <v>6.6430235610291337</v>
      </c>
      <c r="N99" s="80">
        <v>8.5935904380117835E-6</v>
      </c>
      <c r="O99" s="85">
        <v>1.5848884904349339E-2</v>
      </c>
      <c r="P99" s="85">
        <v>0.67594183391801299</v>
      </c>
      <c r="Q99" s="86">
        <v>0.27105096669228201</v>
      </c>
      <c r="R99" s="85">
        <v>37.289248836203178</v>
      </c>
      <c r="S99" s="87">
        <v>1.4684687666108667</v>
      </c>
      <c r="T99" s="84">
        <v>4.8865324092999568E-2</v>
      </c>
      <c r="U99" s="87">
        <v>3.2234777675171649</v>
      </c>
      <c r="V99" s="82">
        <v>0.19127001764404819</v>
      </c>
      <c r="W99" s="87">
        <v>4.9995620523711048</v>
      </c>
      <c r="X99" s="80">
        <v>2.6908050327291128E-2</v>
      </c>
      <c r="Y99" s="87">
        <v>1.4876743756585151</v>
      </c>
      <c r="Z99" s="85">
        <v>0.29756093835318376</v>
      </c>
    </row>
    <row r="100" spans="1:26" s="14" customFormat="1" ht="11">
      <c r="A100" s="98" t="s">
        <v>212</v>
      </c>
      <c r="B100" s="21" t="s">
        <v>281</v>
      </c>
      <c r="C100" s="97">
        <v>41913</v>
      </c>
      <c r="D100" s="186">
        <v>167.0547332963753</v>
      </c>
      <c r="E100" s="186">
        <v>3.1035329458677454</v>
      </c>
      <c r="F100" s="186">
        <v>279.85496887934926</v>
      </c>
      <c r="G100" s="186">
        <v>406.90416113964602</v>
      </c>
      <c r="H100" s="80">
        <v>1.0000000000000001E-32</v>
      </c>
      <c r="I100" s="81">
        <v>100</v>
      </c>
      <c r="J100" s="84">
        <v>4.9159388858734457E-2</v>
      </c>
      <c r="K100" s="87">
        <v>2.6317646823713061</v>
      </c>
      <c r="L100" s="84">
        <v>0.23068879636301809</v>
      </c>
      <c r="M100" s="87">
        <v>3.9845338190994979</v>
      </c>
      <c r="N100" s="80">
        <v>1.3344687892575773E-5</v>
      </c>
      <c r="O100" s="85">
        <v>2.4609382280902783E-2</v>
      </c>
      <c r="P100" s="85">
        <v>0.71046258667567297</v>
      </c>
      <c r="Q100" s="86">
        <v>1.82736578345706</v>
      </c>
      <c r="R100" s="85">
        <v>38.103249565789113</v>
      </c>
      <c r="S100" s="87">
        <v>1.8671631439409693</v>
      </c>
      <c r="T100" s="84">
        <v>4.9159388858734457E-2</v>
      </c>
      <c r="U100" s="87">
        <v>2.6317646823713061</v>
      </c>
      <c r="V100" s="82">
        <v>0.17788762410248599</v>
      </c>
      <c r="W100" s="87">
        <v>3.2268380110362629</v>
      </c>
      <c r="X100" s="80">
        <v>2.6244480756776371E-2</v>
      </c>
      <c r="Y100" s="87">
        <v>1.8671631439409693</v>
      </c>
      <c r="Z100" s="85">
        <v>0.5786355365701642</v>
      </c>
    </row>
    <row r="101" spans="1:26" s="14" customFormat="1" ht="11">
      <c r="A101" s="98" t="s">
        <v>213</v>
      </c>
      <c r="B101" s="21" t="s">
        <v>307</v>
      </c>
      <c r="C101" s="97">
        <v>41944</v>
      </c>
      <c r="D101" s="186">
        <v>172.88738188586635</v>
      </c>
      <c r="E101" s="186">
        <v>1.3761767596373544</v>
      </c>
      <c r="F101" s="186">
        <v>410.1389959907774</v>
      </c>
      <c r="G101" s="186">
        <v>516.67244528738695</v>
      </c>
      <c r="H101" s="80">
        <v>1.0000000000000001E-32</v>
      </c>
      <c r="I101" s="81">
        <v>100</v>
      </c>
      <c r="J101" s="84">
        <v>4.6420598229548055E-2</v>
      </c>
      <c r="K101" s="87">
        <v>2.2457533431033228</v>
      </c>
      <c r="L101" s="84">
        <v>0.25827194797142855</v>
      </c>
      <c r="M101" s="87">
        <v>1.9206620963492498</v>
      </c>
      <c r="N101" s="80">
        <v>1.8311143336656097E-4</v>
      </c>
      <c r="O101" s="85">
        <v>0.33775034964894735</v>
      </c>
      <c r="P101" s="85">
        <v>0.820004214900244</v>
      </c>
      <c r="Q101" s="86">
        <v>1.0596377423951699</v>
      </c>
      <c r="R101" s="85">
        <v>36.930391537819951</v>
      </c>
      <c r="S101" s="87">
        <v>0.79293479832203217</v>
      </c>
      <c r="T101" s="84">
        <v>4.6420598229548055E-2</v>
      </c>
      <c r="U101" s="87">
        <v>2.2457533431033228</v>
      </c>
      <c r="V101" s="82">
        <v>0.17331178515492968</v>
      </c>
      <c r="W101" s="87">
        <v>2.3816283657300001</v>
      </c>
      <c r="X101" s="80">
        <v>2.7077969075305158E-2</v>
      </c>
      <c r="Y101" s="87">
        <v>0.79293479832203217</v>
      </c>
      <c r="Z101" s="85">
        <v>0.33293808964144889</v>
      </c>
    </row>
    <row r="102" spans="1:26" s="14" customFormat="1" ht="11">
      <c r="A102" s="139" t="s">
        <v>305</v>
      </c>
      <c r="B102" s="24"/>
      <c r="C102" s="24"/>
      <c r="D102" s="172">
        <v>170.13351256064354</v>
      </c>
      <c r="E102" s="181"/>
      <c r="F102" s="110" t="s">
        <v>299</v>
      </c>
      <c r="G102" s="24"/>
      <c r="H102" s="123"/>
      <c r="I102" s="111">
        <v>0.24897225527305988</v>
      </c>
      <c r="K102" s="87"/>
      <c r="L102" s="21"/>
      <c r="M102" s="87"/>
      <c r="N102" s="80"/>
      <c r="O102" s="21"/>
      <c r="P102" s="21"/>
      <c r="Q102" s="21"/>
      <c r="R102" s="85"/>
      <c r="S102" s="21"/>
      <c r="T102" s="21"/>
      <c r="U102" s="87"/>
      <c r="V102" s="21"/>
      <c r="W102" s="87"/>
      <c r="X102" s="80"/>
      <c r="Y102" s="21"/>
      <c r="Z102" s="85"/>
    </row>
    <row r="103" spans="1:26" s="14" customFormat="1" ht="11">
      <c r="A103" s="141" t="s">
        <v>300</v>
      </c>
      <c r="B103" s="21"/>
      <c r="C103" s="21"/>
      <c r="D103" s="174">
        <v>1.4368314995873555</v>
      </c>
      <c r="E103" s="182"/>
      <c r="F103" s="114" t="s">
        <v>303</v>
      </c>
      <c r="G103" s="21"/>
      <c r="H103" s="126"/>
      <c r="I103" s="204">
        <v>1.2708150110023624</v>
      </c>
      <c r="K103" s="87"/>
      <c r="L103" s="21"/>
      <c r="M103" s="87"/>
      <c r="N103" s="80"/>
      <c r="O103" s="21"/>
      <c r="P103" s="21"/>
      <c r="Q103" s="21"/>
      <c r="R103" s="85"/>
      <c r="S103" s="21"/>
      <c r="T103" s="21"/>
      <c r="U103" s="87"/>
      <c r="V103" s="21"/>
      <c r="W103" s="87"/>
      <c r="X103" s="80"/>
      <c r="Y103" s="21"/>
      <c r="Z103" s="85"/>
    </row>
    <row r="104" spans="1:26" s="14" customFormat="1" ht="11">
      <c r="A104" s="143" t="s">
        <v>301</v>
      </c>
      <c r="B104" s="132"/>
      <c r="C104" s="132"/>
      <c r="D104" s="176">
        <v>1.2930850882798066</v>
      </c>
      <c r="E104" s="183"/>
      <c r="F104" s="131"/>
      <c r="G104" s="132"/>
      <c r="H104" s="133"/>
      <c r="I104" s="134"/>
      <c r="J104" s="21"/>
      <c r="K104" s="87"/>
      <c r="L104" s="21"/>
      <c r="M104" s="87"/>
      <c r="N104" s="80"/>
      <c r="O104" s="21"/>
      <c r="P104" s="21"/>
      <c r="Q104" s="21"/>
      <c r="R104" s="85"/>
      <c r="S104" s="21"/>
      <c r="T104" s="21"/>
      <c r="U104" s="87"/>
      <c r="V104" s="21"/>
      <c r="W104" s="87"/>
      <c r="X104" s="80"/>
      <c r="Y104" s="21"/>
      <c r="Z104" s="85"/>
    </row>
    <row r="105" spans="1:26" s="138" customFormat="1">
      <c r="A105" s="135" t="s">
        <v>539</v>
      </c>
      <c r="B105" s="136"/>
      <c r="C105" s="136"/>
      <c r="D105" s="171"/>
      <c r="E105" s="171"/>
      <c r="F105" s="136"/>
      <c r="G105" s="136"/>
      <c r="H105" s="137"/>
      <c r="I105" s="136"/>
      <c r="J105" s="136"/>
      <c r="K105" s="203"/>
      <c r="L105" s="136"/>
      <c r="M105" s="203"/>
      <c r="N105" s="137"/>
      <c r="O105" s="136"/>
      <c r="P105" s="136"/>
      <c r="Q105" s="136"/>
      <c r="R105" s="200"/>
      <c r="S105" s="136"/>
      <c r="T105" s="136"/>
      <c r="U105" s="203"/>
      <c r="V105" s="136"/>
      <c r="W105" s="203"/>
      <c r="X105" s="137"/>
      <c r="Y105" s="136"/>
      <c r="Z105" s="200"/>
    </row>
    <row r="106" spans="1:26" s="14" customFormat="1" ht="11">
      <c r="A106" s="98" t="s">
        <v>314</v>
      </c>
      <c r="B106" s="21" t="s">
        <v>281</v>
      </c>
      <c r="C106" s="97">
        <v>41913</v>
      </c>
      <c r="D106" s="186">
        <v>166.55009547790286</v>
      </c>
      <c r="E106" s="186">
        <v>1.540637247799481</v>
      </c>
      <c r="F106" s="186">
        <v>148.52096820846216</v>
      </c>
      <c r="G106" s="186">
        <v>304.59654598857298</v>
      </c>
      <c r="H106" s="80">
        <v>1.0000000000000001E-32</v>
      </c>
      <c r="I106" s="81">
        <v>100</v>
      </c>
      <c r="J106" s="84">
        <v>5.1042636314582474E-2</v>
      </c>
      <c r="K106" s="87">
        <v>2.9721468850152362</v>
      </c>
      <c r="L106" s="84">
        <v>0.16215118521443755</v>
      </c>
      <c r="M106" s="87">
        <v>3.3615912573838003</v>
      </c>
      <c r="N106" s="80">
        <v>1.106827084100073E-4</v>
      </c>
      <c r="O106" s="85">
        <v>0.20419166558527665</v>
      </c>
      <c r="P106" s="85">
        <v>0.50368975676138195</v>
      </c>
      <c r="Q106" s="86">
        <v>0.48671454602319603</v>
      </c>
      <c r="R106" s="85">
        <v>38.129692833285851</v>
      </c>
      <c r="S106" s="87">
        <v>0.91324371259974757</v>
      </c>
      <c r="T106" s="84">
        <v>5.1042636314582474E-2</v>
      </c>
      <c r="U106" s="87">
        <v>2.9721468850152362</v>
      </c>
      <c r="V106" s="82">
        <v>0.18457423000562229</v>
      </c>
      <c r="W106" s="87">
        <v>3.1092878902907564</v>
      </c>
      <c r="X106" s="80">
        <v>2.622627998531989E-2</v>
      </c>
      <c r="Y106" s="87">
        <v>0.91324371259974757</v>
      </c>
      <c r="Z106" s="85">
        <v>0.29371474910750323</v>
      </c>
    </row>
    <row r="107" spans="1:26" s="14" customFormat="1" ht="11">
      <c r="A107" s="98" t="s">
        <v>315</v>
      </c>
      <c r="B107" s="21" t="s">
        <v>281</v>
      </c>
      <c r="C107" s="97">
        <v>41913</v>
      </c>
      <c r="D107" s="186">
        <v>167.79562528867999</v>
      </c>
      <c r="E107" s="186">
        <v>1.48804700798565</v>
      </c>
      <c r="F107" s="186">
        <v>212.45223590335394</v>
      </c>
      <c r="G107" s="186">
        <v>350.122712402307</v>
      </c>
      <c r="H107" s="80">
        <v>-6.2897565627928627E-5</v>
      </c>
      <c r="I107" s="81">
        <v>100.00114342931158</v>
      </c>
      <c r="J107" s="84">
        <v>4.8947964096298195E-2</v>
      </c>
      <c r="K107" s="87">
        <v>2.7317177808479145</v>
      </c>
      <c r="L107" s="84">
        <v>0.1938549735961298</v>
      </c>
      <c r="M107" s="87">
        <v>4.4006293876530416</v>
      </c>
      <c r="N107" s="80">
        <v>-3.3549150256543163E-5</v>
      </c>
      <c r="O107" s="85">
        <v>-6.1886267548450988E-2</v>
      </c>
      <c r="P107" s="85">
        <v>0.62681783247466505</v>
      </c>
      <c r="Q107" s="86">
        <v>2.7077839543164099</v>
      </c>
      <c r="R107" s="85">
        <v>37.943886024369796</v>
      </c>
      <c r="S107" s="87">
        <v>0.87861484149848645</v>
      </c>
      <c r="T107" s="84">
        <v>4.8947964096298195E-2</v>
      </c>
      <c r="U107" s="87">
        <v>2.7317177808479145</v>
      </c>
      <c r="V107" s="82">
        <v>0.18143590728670558</v>
      </c>
      <c r="W107" s="87">
        <v>3.3741425545543269</v>
      </c>
      <c r="X107" s="80">
        <v>2.6385284735144444E-2</v>
      </c>
      <c r="Y107" s="87">
        <v>0.88622494680092834</v>
      </c>
      <c r="Z107" s="85">
        <v>0.26265189821477036</v>
      </c>
    </row>
    <row r="108" spans="1:26" s="14" customFormat="1" ht="11">
      <c r="A108" s="98" t="s">
        <v>316</v>
      </c>
      <c r="B108" s="21" t="s">
        <v>281</v>
      </c>
      <c r="C108" s="97">
        <v>41913</v>
      </c>
      <c r="D108" s="186">
        <v>168.02085784956435</v>
      </c>
      <c r="E108" s="186">
        <v>3.4839798907098789</v>
      </c>
      <c r="F108" s="186">
        <v>43.593012888226319</v>
      </c>
      <c r="G108" s="186">
        <v>125.947551680806</v>
      </c>
      <c r="H108" s="80">
        <v>6.006612331359623E-4</v>
      </c>
      <c r="I108" s="81">
        <v>57.741331732047996</v>
      </c>
      <c r="J108" s="84">
        <v>5.2827144472879797E-2</v>
      </c>
      <c r="K108" s="87">
        <v>4.620594901499226</v>
      </c>
      <c r="L108" s="84">
        <v>0.11171666570897527</v>
      </c>
      <c r="M108" s="87">
        <v>6.3293916123174006</v>
      </c>
      <c r="N108" s="80">
        <v>2.2992320272952589E-4</v>
      </c>
      <c r="O108" s="85">
        <v>0.42411862296079172</v>
      </c>
      <c r="P108" s="85">
        <v>0.357542339748399</v>
      </c>
      <c r="Q108" s="86">
        <v>2.79186194747524</v>
      </c>
      <c r="R108" s="85">
        <v>37.708312454654191</v>
      </c>
      <c r="S108" s="87">
        <v>2.0687010755266906</v>
      </c>
      <c r="T108" s="84">
        <v>5.2827144472879797E-2</v>
      </c>
      <c r="U108" s="87">
        <v>4.620594901499226</v>
      </c>
      <c r="V108" s="82">
        <v>0.15886144574435818</v>
      </c>
      <c r="W108" s="87">
        <v>13.265757062310863</v>
      </c>
      <c r="X108" s="80">
        <v>2.6225521081998604E-2</v>
      </c>
      <c r="Y108" s="87">
        <v>2.1674979224004511</v>
      </c>
      <c r="Z108" s="85">
        <v>0.16339044294414948</v>
      </c>
    </row>
    <row r="109" spans="1:26" s="14" customFormat="1" ht="11">
      <c r="A109" s="98" t="s">
        <v>317</v>
      </c>
      <c r="B109" s="21" t="s">
        <v>281</v>
      </c>
      <c r="C109" s="97">
        <v>41913</v>
      </c>
      <c r="D109" s="186">
        <v>169.75083059150626</v>
      </c>
      <c r="E109" s="186">
        <v>2.2229484612320722</v>
      </c>
      <c r="F109" s="186">
        <v>108.43246269734004</v>
      </c>
      <c r="G109" s="186">
        <v>244.660890906394</v>
      </c>
      <c r="H109" s="80">
        <v>1.7288678636921478E-4</v>
      </c>
      <c r="I109" s="81">
        <v>70.712900579453077</v>
      </c>
      <c r="J109" s="84">
        <v>4.842166932724188E-2</v>
      </c>
      <c r="K109" s="87">
        <v>3.1292547147691856</v>
      </c>
      <c r="L109" s="84">
        <v>0.14737081469379565</v>
      </c>
      <c r="M109" s="87">
        <v>3.5956642320900718</v>
      </c>
      <c r="N109" s="80">
        <v>-7.2158236623056011E-5</v>
      </c>
      <c r="O109" s="85">
        <v>-0.1330844381158377</v>
      </c>
      <c r="P109" s="85">
        <v>0.45782034697653001</v>
      </c>
      <c r="Q109" s="86">
        <v>1.03810784446064</v>
      </c>
      <c r="R109" s="85">
        <v>37.527816226448437</v>
      </c>
      <c r="S109" s="87">
        <v>1.3072386258332296</v>
      </c>
      <c r="T109" s="84">
        <v>4.842166932724188E-2</v>
      </c>
      <c r="U109" s="87">
        <v>3.1292547147691856</v>
      </c>
      <c r="V109" s="82">
        <v>0.16798484431058525</v>
      </c>
      <c r="W109" s="87">
        <v>5.3237476422581205</v>
      </c>
      <c r="X109" s="80">
        <v>2.6561933981196759E-2</v>
      </c>
      <c r="Y109" s="87">
        <v>1.3266643798360362</v>
      </c>
      <c r="Z109" s="85">
        <v>0.24919745806608487</v>
      </c>
    </row>
    <row r="110" spans="1:26" s="14" customFormat="1" ht="11">
      <c r="A110" s="98" t="s">
        <v>318</v>
      </c>
      <c r="B110" s="21" t="s">
        <v>281</v>
      </c>
      <c r="C110" s="97">
        <v>41913</v>
      </c>
      <c r="D110" s="186">
        <v>170.82400775592737</v>
      </c>
      <c r="E110" s="186">
        <v>1.650267443522937</v>
      </c>
      <c r="F110" s="186">
        <v>461.55022796539168</v>
      </c>
      <c r="G110" s="186">
        <v>529.85660441753396</v>
      </c>
      <c r="H110" s="80">
        <v>4.949400690206888E-5</v>
      </c>
      <c r="I110" s="81">
        <v>100.00089973073418</v>
      </c>
      <c r="J110" s="84">
        <v>4.842539709857871E-2</v>
      </c>
      <c r="K110" s="87">
        <v>2.4133325966089174</v>
      </c>
      <c r="L110" s="84">
        <v>0.27144609442903417</v>
      </c>
      <c r="M110" s="87">
        <v>2.0120146190161399</v>
      </c>
      <c r="N110" s="80">
        <v>-7.3453886922275074E-5</v>
      </c>
      <c r="O110" s="85">
        <v>-0.13546183063854947</v>
      </c>
      <c r="P110" s="85">
        <v>0.89983097599089201</v>
      </c>
      <c r="Q110" s="86">
        <v>0.98202688892785905</v>
      </c>
      <c r="R110" s="85">
        <v>37.289820802450812</v>
      </c>
      <c r="S110" s="87">
        <v>0.96347510326284203</v>
      </c>
      <c r="T110" s="84">
        <v>4.842539709857871E-2</v>
      </c>
      <c r="U110" s="87">
        <v>2.4133325966089174</v>
      </c>
      <c r="V110" s="82">
        <v>0.17619605725279791</v>
      </c>
      <c r="W110" s="87">
        <v>3.0486652944770163</v>
      </c>
      <c r="X110" s="80">
        <v>2.6792492490974092E-2</v>
      </c>
      <c r="Y110" s="87">
        <v>0.96779692731069877</v>
      </c>
      <c r="Z110" s="85">
        <v>0.31744938647872123</v>
      </c>
    </row>
    <row r="111" spans="1:26" s="14" customFormat="1" ht="11">
      <c r="A111" s="98" t="s">
        <v>319</v>
      </c>
      <c r="B111" s="21" t="s">
        <v>281</v>
      </c>
      <c r="C111" s="97">
        <v>41913</v>
      </c>
      <c r="D111" s="186">
        <v>171.30506064532662</v>
      </c>
      <c r="E111" s="186">
        <v>1.4854301583356455</v>
      </c>
      <c r="F111" s="186">
        <v>160.15111788765049</v>
      </c>
      <c r="G111" s="186">
        <v>341.733303270671</v>
      </c>
      <c r="H111" s="80">
        <v>7.4185324705049315E-5</v>
      </c>
      <c r="I111" s="81">
        <v>100.00134865873693</v>
      </c>
      <c r="J111" s="84">
        <v>5.1674586994969414E-2</v>
      </c>
      <c r="K111" s="87">
        <v>2.8203819315825061</v>
      </c>
      <c r="L111" s="84">
        <v>0.16037335978736167</v>
      </c>
      <c r="M111" s="87">
        <v>3.1864530661372181</v>
      </c>
      <c r="N111" s="80">
        <v>1.4682627017196707E-4</v>
      </c>
      <c r="O111" s="85">
        <v>0.27076239545851627</v>
      </c>
      <c r="P111" s="85">
        <v>0.48410881583557203</v>
      </c>
      <c r="Q111" s="86">
        <v>0.273162575562302</v>
      </c>
      <c r="R111" s="85">
        <v>37.032866375457473</v>
      </c>
      <c r="S111" s="87">
        <v>0.85533042344073351</v>
      </c>
      <c r="T111" s="84">
        <v>5.1674586994969414E-2</v>
      </c>
      <c r="U111" s="87">
        <v>2.8203819315825061</v>
      </c>
      <c r="V111" s="82">
        <v>0.18808025200906087</v>
      </c>
      <c r="W111" s="87">
        <v>3.704636362657677</v>
      </c>
      <c r="X111" s="80">
        <v>2.6966099192690187E-2</v>
      </c>
      <c r="Y111" s="87">
        <v>0.86623184746564685</v>
      </c>
      <c r="Z111" s="85">
        <v>0.23382371781402558</v>
      </c>
    </row>
    <row r="112" spans="1:26" s="14" customFormat="1" ht="11">
      <c r="A112" s="98" t="s">
        <v>320</v>
      </c>
      <c r="B112" s="21" t="s">
        <v>281</v>
      </c>
      <c r="C112" s="97">
        <v>41913</v>
      </c>
      <c r="D112" s="186">
        <v>172.54715564080976</v>
      </c>
      <c r="E112" s="186">
        <v>2.3685541397050969</v>
      </c>
      <c r="F112" s="186">
        <v>574.87800606111273</v>
      </c>
      <c r="G112" s="186">
        <v>684.18192655699499</v>
      </c>
      <c r="H112" s="80">
        <v>9.4344514820701765E-5</v>
      </c>
      <c r="I112" s="81">
        <v>57.736017180820241</v>
      </c>
      <c r="J112" s="84">
        <v>4.9956137467972873E-2</v>
      </c>
      <c r="K112" s="87">
        <v>1.8575329051578846</v>
      </c>
      <c r="L112" s="84">
        <v>0.27741995237453959</v>
      </c>
      <c r="M112" s="87">
        <v>1.5837798237867846</v>
      </c>
      <c r="N112" s="80">
        <v>2.8164358208229534E-5</v>
      </c>
      <c r="O112" s="85">
        <v>5.193247804306262E-2</v>
      </c>
      <c r="P112" s="85">
        <v>0.86796940581221205</v>
      </c>
      <c r="Q112" s="86">
        <v>0.34730616733688002</v>
      </c>
      <c r="R112" s="85">
        <v>36.843390836845217</v>
      </c>
      <c r="S112" s="87">
        <v>1.3799444270508918</v>
      </c>
      <c r="T112" s="84">
        <v>4.9956137467972873E-2</v>
      </c>
      <c r="U112" s="87">
        <v>1.8575329051578846</v>
      </c>
      <c r="V112" s="82">
        <v>0.18143835221689789</v>
      </c>
      <c r="W112" s="87">
        <v>2.8832744992242887</v>
      </c>
      <c r="X112" s="80">
        <v>2.7094693281930357E-2</v>
      </c>
      <c r="Y112" s="87">
        <v>1.3836075376214985</v>
      </c>
      <c r="Z112" s="85">
        <v>0.47987367765148337</v>
      </c>
    </row>
    <row r="113" spans="1:26" s="14" customFormat="1" ht="11">
      <c r="A113" s="139" t="s">
        <v>302</v>
      </c>
      <c r="B113" s="24"/>
      <c r="C113" s="24"/>
      <c r="D113" s="172">
        <v>169.39043972942429</v>
      </c>
      <c r="E113" s="181"/>
      <c r="F113" s="110" t="s">
        <v>299</v>
      </c>
      <c r="G113" s="24"/>
      <c r="H113" s="130"/>
      <c r="I113" s="111">
        <v>0.17809180517709786</v>
      </c>
      <c r="K113" s="87"/>
      <c r="L113" s="21"/>
      <c r="M113" s="87"/>
      <c r="N113" s="80"/>
      <c r="O113" s="21"/>
      <c r="P113" s="21"/>
      <c r="Q113" s="21"/>
      <c r="R113" s="85"/>
      <c r="S113" s="21"/>
      <c r="T113" s="21"/>
      <c r="U113" s="87"/>
      <c r="V113" s="21"/>
      <c r="W113" s="87"/>
      <c r="X113" s="80"/>
      <c r="Y113" s="21"/>
      <c r="Z113" s="85"/>
    </row>
    <row r="114" spans="1:26" s="14" customFormat="1" ht="11">
      <c r="A114" s="141" t="s">
        <v>300</v>
      </c>
      <c r="B114" s="21"/>
      <c r="C114" s="21"/>
      <c r="D114" s="174">
        <v>1.5167751772455089</v>
      </c>
      <c r="E114" s="182"/>
      <c r="F114" s="114" t="s">
        <v>303</v>
      </c>
      <c r="G114" s="21"/>
      <c r="H114" s="80"/>
      <c r="I114" s="204">
        <v>1.3619878779557144</v>
      </c>
      <c r="K114" s="87"/>
      <c r="L114" s="21"/>
      <c r="M114" s="87"/>
      <c r="N114" s="80"/>
      <c r="O114" s="21"/>
      <c r="P114" s="21"/>
      <c r="Q114" s="21"/>
      <c r="R114" s="85"/>
      <c r="S114" s="21"/>
      <c r="T114" s="21"/>
      <c r="U114" s="87"/>
      <c r="V114" s="21"/>
      <c r="W114" s="87"/>
      <c r="X114" s="80"/>
      <c r="Y114" s="21"/>
      <c r="Z114" s="85"/>
    </row>
    <row r="115" spans="1:26" s="14" customFormat="1" ht="11">
      <c r="A115" s="143" t="s">
        <v>301</v>
      </c>
      <c r="B115" s="132"/>
      <c r="C115" s="132"/>
      <c r="D115" s="176">
        <v>1.4867680796074236</v>
      </c>
      <c r="E115" s="183"/>
      <c r="F115" s="131"/>
      <c r="G115" s="132"/>
      <c r="H115" s="133"/>
      <c r="I115" s="134"/>
      <c r="J115" s="21"/>
      <c r="K115" s="87"/>
      <c r="L115" s="21"/>
      <c r="M115" s="87"/>
      <c r="N115" s="80"/>
      <c r="O115" s="21"/>
      <c r="P115" s="21"/>
      <c r="Q115" s="21"/>
      <c r="R115" s="85"/>
      <c r="S115" s="21"/>
      <c r="T115" s="21"/>
      <c r="U115" s="87"/>
      <c r="V115" s="21"/>
      <c r="W115" s="87"/>
      <c r="X115" s="80"/>
      <c r="Y115" s="21"/>
      <c r="Z115" s="85"/>
    </row>
    <row r="116" spans="1:26">
      <c r="A116" s="114"/>
      <c r="B116" s="109" t="s">
        <v>325</v>
      </c>
      <c r="C116" s="162"/>
      <c r="D116" s="140"/>
      <c r="E116" s="172">
        <v>169.78767762611719</v>
      </c>
      <c r="F116" s="173"/>
      <c r="G116" s="110" t="s">
        <v>299</v>
      </c>
      <c r="H116" s="162"/>
      <c r="I116" s="163"/>
      <c r="J116" s="111">
        <v>0.18044603197462283</v>
      </c>
      <c r="K116" s="202"/>
      <c r="L116" s="69"/>
      <c r="M116" s="206"/>
      <c r="N116" s="147"/>
      <c r="O116" s="69"/>
      <c r="P116" s="69"/>
      <c r="Q116" s="69"/>
      <c r="R116" s="199"/>
      <c r="S116" s="69"/>
      <c r="T116" s="69"/>
      <c r="U116" s="202"/>
      <c r="V116" s="69"/>
      <c r="W116" s="202"/>
      <c r="X116" s="147"/>
      <c r="Y116" s="69"/>
      <c r="Z116" s="199"/>
    </row>
    <row r="117" spans="1:26">
      <c r="A117" s="187" t="s">
        <v>540</v>
      </c>
      <c r="B117" s="112" t="s">
        <v>300</v>
      </c>
      <c r="C117" s="113"/>
      <c r="D117" s="113"/>
      <c r="E117" s="174">
        <v>1.14500328413662</v>
      </c>
      <c r="F117" s="175"/>
      <c r="G117" s="114" t="s">
        <v>303</v>
      </c>
      <c r="H117" s="113"/>
      <c r="I117" s="115"/>
      <c r="J117" s="204">
        <v>0.92916315863848431</v>
      </c>
      <c r="K117" s="202"/>
      <c r="L117" s="69"/>
      <c r="M117" s="206"/>
      <c r="N117" s="147"/>
      <c r="O117" s="69"/>
      <c r="P117" s="69"/>
      <c r="Q117" s="69"/>
      <c r="R117" s="199"/>
      <c r="S117" s="69"/>
      <c r="T117" s="69"/>
      <c r="U117" s="202"/>
      <c r="V117" s="69"/>
      <c r="W117" s="202"/>
      <c r="X117" s="147"/>
      <c r="Y117" s="69"/>
      <c r="Z117" s="199"/>
    </row>
    <row r="118" spans="1:26">
      <c r="A118" s="114"/>
      <c r="B118" s="116" t="s">
        <v>301</v>
      </c>
      <c r="C118" s="117"/>
      <c r="D118" s="117"/>
      <c r="E118" s="176">
        <v>1.3291928518700182</v>
      </c>
      <c r="F118" s="177"/>
      <c r="G118" s="117"/>
      <c r="H118" s="118"/>
      <c r="I118" s="119"/>
      <c r="J118" s="168"/>
      <c r="K118" s="202"/>
      <c r="L118" s="69"/>
      <c r="M118" s="206"/>
      <c r="N118" s="147"/>
      <c r="O118" s="69"/>
      <c r="P118" s="69"/>
      <c r="Q118" s="69"/>
      <c r="R118" s="199"/>
      <c r="S118" s="69"/>
      <c r="T118" s="69"/>
      <c r="U118" s="202"/>
      <c r="V118" s="69"/>
      <c r="W118" s="202"/>
      <c r="X118" s="147"/>
      <c r="Y118" s="69"/>
      <c r="Z118" s="199"/>
    </row>
    <row r="119" spans="1:26" s="138" customFormat="1">
      <c r="A119" s="135" t="s">
        <v>308</v>
      </c>
      <c r="B119" s="136"/>
      <c r="C119" s="136"/>
      <c r="D119" s="171"/>
      <c r="E119" s="171"/>
      <c r="F119" s="136"/>
      <c r="G119" s="136"/>
      <c r="H119" s="137"/>
      <c r="I119" s="136"/>
      <c r="J119" s="136"/>
      <c r="K119" s="203"/>
      <c r="L119" s="136"/>
      <c r="M119" s="203"/>
      <c r="N119" s="137"/>
      <c r="O119" s="136"/>
      <c r="P119" s="136"/>
      <c r="Q119" s="136"/>
      <c r="R119" s="200"/>
      <c r="S119" s="136"/>
      <c r="T119" s="136"/>
      <c r="U119" s="203"/>
      <c r="V119" s="136"/>
      <c r="W119" s="203"/>
      <c r="X119" s="137"/>
      <c r="Y119" s="136"/>
      <c r="Z119" s="200"/>
    </row>
    <row r="120" spans="1:26">
      <c r="A120" s="98" t="s">
        <v>223</v>
      </c>
      <c r="B120" s="21" t="s">
        <v>281</v>
      </c>
      <c r="C120" s="97">
        <v>41913</v>
      </c>
      <c r="D120" s="186">
        <v>166.85332127681318</v>
      </c>
      <c r="E120" s="186">
        <v>2.6316709030135441</v>
      </c>
      <c r="F120" s="186">
        <v>120.12311787495612</v>
      </c>
      <c r="G120" s="186">
        <v>168.093844177454</v>
      </c>
      <c r="H120" s="100">
        <v>1.0000000000000001E-32</v>
      </c>
      <c r="I120" s="101">
        <v>100</v>
      </c>
      <c r="J120" s="102">
        <v>4.7390676011349282E-2</v>
      </c>
      <c r="K120" s="207">
        <v>4.5726577589732003</v>
      </c>
      <c r="L120" s="103">
        <v>0.25613747473175341</v>
      </c>
      <c r="M120" s="207">
        <v>3.8919979609606368</v>
      </c>
      <c r="N120" s="80">
        <v>-1.3810252077949621E-4</v>
      </c>
      <c r="O120" s="85">
        <v>-0.2547700948688581</v>
      </c>
      <c r="P120" s="85">
        <v>0.73820181442119204</v>
      </c>
      <c r="Q120" s="86">
        <v>0.931047599645901</v>
      </c>
      <c r="R120" s="85">
        <v>38.232482740262149</v>
      </c>
      <c r="S120" s="87">
        <v>1.5685950512074758</v>
      </c>
      <c r="T120" s="84">
        <v>4.7390676011349282E-2</v>
      </c>
      <c r="U120" s="87">
        <v>4.5726577589732003</v>
      </c>
      <c r="V120" s="84">
        <v>0.17090771878028538</v>
      </c>
      <c r="W120" s="87">
        <v>4.8342206626684305</v>
      </c>
      <c r="X120" s="104">
        <v>2.6155769343927864E-2</v>
      </c>
      <c r="Y120" s="87">
        <v>1.5685950512074758</v>
      </c>
      <c r="Z120" s="85">
        <v>0.32447733785110888</v>
      </c>
    </row>
    <row r="121" spans="1:26">
      <c r="A121" s="98" t="s">
        <v>224</v>
      </c>
      <c r="B121" s="21" t="s">
        <v>281</v>
      </c>
      <c r="C121" s="97">
        <v>41913</v>
      </c>
      <c r="D121" s="186">
        <v>169.85815872626378</v>
      </c>
      <c r="E121" s="186">
        <v>1.7908855764259104</v>
      </c>
      <c r="F121" s="186">
        <v>106.57695832675522</v>
      </c>
      <c r="G121" s="186">
        <v>178.351830919332</v>
      </c>
      <c r="H121" s="100">
        <v>-1.5467448146123865E-4</v>
      </c>
      <c r="I121" s="101">
        <v>100.00281206750188</v>
      </c>
      <c r="J121" s="102">
        <v>4.5780122040234648E-2</v>
      </c>
      <c r="K121" s="207">
        <v>5.0506953352804107</v>
      </c>
      <c r="L121" s="103">
        <v>0.19070684404898103</v>
      </c>
      <c r="M121" s="207">
        <v>7.642244847992929</v>
      </c>
      <c r="N121" s="80">
        <v>-2.5197918442961751E-4</v>
      </c>
      <c r="O121" s="85">
        <v>-0.46473086556923243</v>
      </c>
      <c r="P121" s="85">
        <v>0.61728549342077299</v>
      </c>
      <c r="Q121" s="86">
        <v>5.3795679679461301</v>
      </c>
      <c r="R121" s="85">
        <v>37.624368991012773</v>
      </c>
      <c r="S121" s="87">
        <v>1.0253766505220179</v>
      </c>
      <c r="T121" s="84">
        <v>4.5780122040234648E-2</v>
      </c>
      <c r="U121" s="87">
        <v>5.0506953352804107</v>
      </c>
      <c r="V121" s="84">
        <v>0.17662015905517359</v>
      </c>
      <c r="W121" s="87">
        <v>6.8190757518815301</v>
      </c>
      <c r="X121" s="104">
        <v>2.6654339277242107E-2</v>
      </c>
      <c r="Y121" s="87">
        <v>1.0641044416399796</v>
      </c>
      <c r="Z121" s="85">
        <v>0.15604819191902514</v>
      </c>
    </row>
    <row r="122" spans="1:26">
      <c r="A122" s="98" t="s">
        <v>225</v>
      </c>
      <c r="B122" s="21" t="s">
        <v>281</v>
      </c>
      <c r="C122" s="97">
        <v>41913</v>
      </c>
      <c r="D122" s="186">
        <v>168.33467525326157</v>
      </c>
      <c r="E122" s="186">
        <v>2.0017378093025235</v>
      </c>
      <c r="F122" s="186">
        <v>63.906286516001735</v>
      </c>
      <c r="G122" s="186">
        <v>103.843450879587</v>
      </c>
      <c r="H122" s="100">
        <v>9.8074826410521343E-4</v>
      </c>
      <c r="I122" s="101">
        <v>50.008914785964507</v>
      </c>
      <c r="J122" s="102">
        <v>4.9347664554808608E-2</v>
      </c>
      <c r="K122" s="207">
        <v>5.2928453548443439</v>
      </c>
      <c r="L122" s="103">
        <v>0.18141294224483975</v>
      </c>
      <c r="M122" s="207">
        <v>5.444915430227339</v>
      </c>
      <c r="N122" s="80">
        <v>-7.1451332459117469E-6</v>
      </c>
      <c r="O122" s="85">
        <v>-1.3179635486006695E-2</v>
      </c>
      <c r="P122" s="85">
        <v>0.635718414708488</v>
      </c>
      <c r="Q122" s="86">
        <v>0.91041952908145596</v>
      </c>
      <c r="R122" s="85">
        <v>37.802277449723697</v>
      </c>
      <c r="S122" s="87">
        <v>1.155856177078844</v>
      </c>
      <c r="T122" s="84">
        <v>4.9347664554808608E-2</v>
      </c>
      <c r="U122" s="87">
        <v>5.2928453548443439</v>
      </c>
      <c r="V122" s="84">
        <v>0.1241249222770997</v>
      </c>
      <c r="W122" s="87">
        <v>22.957946780202466</v>
      </c>
      <c r="X122" s="104">
        <v>2.5974876763714003E-2</v>
      </c>
      <c r="Y122" s="87">
        <v>1.4781396836325571</v>
      </c>
      <c r="Z122" s="85">
        <v>6.4384663741237289E-2</v>
      </c>
    </row>
    <row r="123" spans="1:26">
      <c r="A123" s="98" t="s">
        <v>226</v>
      </c>
      <c r="B123" s="21" t="s">
        <v>281</v>
      </c>
      <c r="C123" s="97">
        <v>41913</v>
      </c>
      <c r="D123" s="186">
        <v>166.31443216634514</v>
      </c>
      <c r="E123" s="186">
        <v>1.4937504701672168</v>
      </c>
      <c r="F123" s="186">
        <v>240.72551328426115</v>
      </c>
      <c r="G123" s="186">
        <v>315.32957182308201</v>
      </c>
      <c r="H123" s="100">
        <v>9.1935644491602752E-5</v>
      </c>
      <c r="I123" s="101">
        <v>100.00167138694967</v>
      </c>
      <c r="J123" s="102">
        <v>5.211422783607407E-2</v>
      </c>
      <c r="K123" s="207">
        <v>3.1404026630728707</v>
      </c>
      <c r="L123" s="103">
        <v>0.2396845253181272</v>
      </c>
      <c r="M123" s="207">
        <v>2.94781113990663</v>
      </c>
      <c r="N123" s="80">
        <v>1.8390618311383663E-4</v>
      </c>
      <c r="O123" s="85">
        <v>0.33928417072126565</v>
      </c>
      <c r="P123" s="85">
        <v>0.78860175969210899</v>
      </c>
      <c r="Q123" s="86">
        <v>0.25124137535069202</v>
      </c>
      <c r="R123" s="85">
        <v>38.135481963317467</v>
      </c>
      <c r="S123" s="87">
        <v>0.88317591550211216</v>
      </c>
      <c r="T123" s="84">
        <v>5.211422783607407E-2</v>
      </c>
      <c r="U123" s="87">
        <v>3.1404026630728707</v>
      </c>
      <c r="V123" s="84">
        <v>0.1832294145492549</v>
      </c>
      <c r="W123" s="87">
        <v>4.281458734671836</v>
      </c>
      <c r="X123" s="104">
        <v>2.6177823109288276E-2</v>
      </c>
      <c r="Y123" s="87">
        <v>0.8993697871140337</v>
      </c>
      <c r="Z123" s="85">
        <v>0.21006153342803813</v>
      </c>
    </row>
    <row r="124" spans="1:26">
      <c r="A124" s="98" t="s">
        <v>227</v>
      </c>
      <c r="B124" s="21" t="s">
        <v>281</v>
      </c>
      <c r="C124" s="97">
        <v>41913</v>
      </c>
      <c r="D124" s="186">
        <v>168.08425253139035</v>
      </c>
      <c r="E124" s="186">
        <v>1.5557651132571348</v>
      </c>
      <c r="F124" s="186">
        <v>183.21550453525026</v>
      </c>
      <c r="G124" s="186">
        <v>262.93372462986002</v>
      </c>
      <c r="H124" s="100">
        <v>1.0491923902594147E-4</v>
      </c>
      <c r="I124" s="101">
        <v>100.00190744807999</v>
      </c>
      <c r="J124" s="102">
        <v>4.9513662048082149E-2</v>
      </c>
      <c r="K124" s="207">
        <v>3.4253030857430686</v>
      </c>
      <c r="L124" s="103">
        <v>0.22103599487254166</v>
      </c>
      <c r="M124" s="207">
        <v>3.2737351425984453</v>
      </c>
      <c r="N124" s="80">
        <v>4.5048995831213152E-6</v>
      </c>
      <c r="O124" s="85">
        <v>8.3097384191640304E-3</v>
      </c>
      <c r="P124" s="85">
        <v>0.71980730677033899</v>
      </c>
      <c r="Q124" s="86">
        <v>0.58978074907711997</v>
      </c>
      <c r="R124" s="85">
        <v>37.851372568746108</v>
      </c>
      <c r="S124" s="87">
        <v>0.91012753622483</v>
      </c>
      <c r="T124" s="84">
        <v>4.9513662048082149E-2</v>
      </c>
      <c r="U124" s="87">
        <v>3.4253030857430686</v>
      </c>
      <c r="V124" s="84">
        <v>0.17439315241006764</v>
      </c>
      <c r="W124" s="87">
        <v>4.8826268735151581</v>
      </c>
      <c r="X124" s="104">
        <v>2.6367991220220061E-2</v>
      </c>
      <c r="Y124" s="87">
        <v>0.93055595885390952</v>
      </c>
      <c r="Z124" s="85">
        <v>0.19058510571461562</v>
      </c>
    </row>
    <row r="125" spans="1:26">
      <c r="A125" s="98" t="s">
        <v>228</v>
      </c>
      <c r="B125" s="21" t="s">
        <v>281</v>
      </c>
      <c r="C125" s="97">
        <v>41913</v>
      </c>
      <c r="D125" s="186">
        <v>171.21060245783781</v>
      </c>
      <c r="E125" s="186">
        <v>2.7201695687230352</v>
      </c>
      <c r="F125" s="186">
        <v>119.43206819320213</v>
      </c>
      <c r="G125" s="186">
        <v>433.65880657668998</v>
      </c>
      <c r="H125" s="100">
        <v>1.0000000000000001E-32</v>
      </c>
      <c r="I125" s="105">
        <v>100</v>
      </c>
      <c r="J125" s="102">
        <v>5.1641324713340701E-2</v>
      </c>
      <c r="K125" s="207">
        <v>2.4903057551736949</v>
      </c>
      <c r="L125" s="103">
        <v>9.278983181867359E-2</v>
      </c>
      <c r="M125" s="207">
        <v>3.675497044104997</v>
      </c>
      <c r="N125" s="80">
        <v>1.4471352495764507E-4</v>
      </c>
      <c r="O125" s="85">
        <v>0.26686861285284569</v>
      </c>
      <c r="P125" s="85">
        <v>0.28449399521593699</v>
      </c>
      <c r="Q125" s="86">
        <v>0.61940688842966796</v>
      </c>
      <c r="R125" s="85">
        <v>37.057077417336338</v>
      </c>
      <c r="S125" s="87">
        <v>1.5950489638279359</v>
      </c>
      <c r="T125" s="84">
        <v>5.1641324713340701E-2</v>
      </c>
      <c r="U125" s="87">
        <v>2.4903057551736949</v>
      </c>
      <c r="V125" s="84">
        <v>0.19214429058413379</v>
      </c>
      <c r="W125" s="87">
        <v>2.9573305448089164</v>
      </c>
      <c r="X125" s="104">
        <v>2.6985398463511102E-2</v>
      </c>
      <c r="Y125" s="87">
        <v>1.5950489638279359</v>
      </c>
      <c r="Z125" s="85">
        <v>0.53935430607436463</v>
      </c>
    </row>
    <row r="126" spans="1:26">
      <c r="A126" s="98" t="s">
        <v>229</v>
      </c>
      <c r="B126" s="21" t="s">
        <v>281</v>
      </c>
      <c r="C126" s="97">
        <v>41913</v>
      </c>
      <c r="D126" s="186">
        <v>170.6435000984217</v>
      </c>
      <c r="E126" s="186">
        <v>1.6160520259239335</v>
      </c>
      <c r="F126" s="186">
        <v>67.015642495417822</v>
      </c>
      <c r="G126" s="186">
        <v>226.770640808975</v>
      </c>
      <c r="H126" s="100">
        <v>1.0000000000000001E-32</v>
      </c>
      <c r="I126" s="101">
        <v>100</v>
      </c>
      <c r="J126" s="102">
        <v>4.7362154942964529E-2</v>
      </c>
      <c r="K126" s="207">
        <v>3.7181023044995904</v>
      </c>
      <c r="L126" s="103">
        <v>9.5095408020787198E-2</v>
      </c>
      <c r="M126" s="207">
        <v>5.1906813568550945</v>
      </c>
      <c r="N126" s="80">
        <v>-1.4551581145982084E-4</v>
      </c>
      <c r="O126" s="85">
        <v>-0.26836050217255392</v>
      </c>
      <c r="P126" s="85">
        <v>0.30527390340657701</v>
      </c>
      <c r="Q126" s="86">
        <v>0.406727657105731</v>
      </c>
      <c r="R126" s="85">
        <v>37.37725150596512</v>
      </c>
      <c r="S126" s="87">
        <v>0.93074458780024394</v>
      </c>
      <c r="T126" s="84">
        <v>4.7362154942964529E-2</v>
      </c>
      <c r="U126" s="87">
        <v>3.7181023044995904</v>
      </c>
      <c r="V126" s="84">
        <v>0.17471305835566228</v>
      </c>
      <c r="W126" s="87">
        <v>3.8328279682819848</v>
      </c>
      <c r="X126" s="104">
        <v>2.6754241141577994E-2</v>
      </c>
      <c r="Y126" s="87">
        <v>0.93074458780024394</v>
      </c>
      <c r="Z126" s="85">
        <v>0.24283494993839708</v>
      </c>
    </row>
    <row r="127" spans="1:26">
      <c r="A127" s="98" t="s">
        <v>230</v>
      </c>
      <c r="B127" s="21" t="s">
        <v>281</v>
      </c>
      <c r="C127" s="97">
        <v>41913</v>
      </c>
      <c r="D127" s="186">
        <v>171.9694750911861</v>
      </c>
      <c r="E127" s="186">
        <v>2.2953082545337224</v>
      </c>
      <c r="F127" s="186">
        <v>219.29890099800866</v>
      </c>
      <c r="G127" s="186">
        <v>363.631905043833</v>
      </c>
      <c r="H127" s="100">
        <v>1.6136144625167692E-4</v>
      </c>
      <c r="I127" s="101">
        <v>70.71275251905989</v>
      </c>
      <c r="J127" s="102">
        <v>4.8416834724284125E-2</v>
      </c>
      <c r="K127" s="207">
        <v>3.1230957966376578</v>
      </c>
      <c r="L127" s="103">
        <v>0.1978108421037906</v>
      </c>
      <c r="M127" s="207">
        <v>6.5514233000459718</v>
      </c>
      <c r="N127" s="80">
        <v>-7.569803768536334E-5</v>
      </c>
      <c r="O127" s="85">
        <v>-0.13958692596103819</v>
      </c>
      <c r="P127" s="85">
        <v>0.62298099146067998</v>
      </c>
      <c r="Q127" s="86">
        <v>0.262780414745374</v>
      </c>
      <c r="R127" s="85">
        <v>37.038588715629146</v>
      </c>
      <c r="S127" s="87">
        <v>1.333784935098721</v>
      </c>
      <c r="T127" s="84">
        <v>4.8416834724284125E-2</v>
      </c>
      <c r="U127" s="87">
        <v>3.1230957966376578</v>
      </c>
      <c r="V127" s="84">
        <v>0.17085584157433392</v>
      </c>
      <c r="W127" s="87">
        <v>5.1144229831227133</v>
      </c>
      <c r="X127" s="104">
        <v>2.6918533749570695E-2</v>
      </c>
      <c r="Y127" s="87">
        <v>1.3503767901000672</v>
      </c>
      <c r="Z127" s="85">
        <v>0.26403306776858876</v>
      </c>
    </row>
    <row r="128" spans="1:26">
      <c r="A128" s="109" t="s">
        <v>305</v>
      </c>
      <c r="B128" s="145"/>
      <c r="C128" s="24"/>
      <c r="D128" s="172">
        <v>168.87087216475913</v>
      </c>
      <c r="E128" s="178"/>
      <c r="F128" s="110" t="s">
        <v>299</v>
      </c>
      <c r="G128" s="146"/>
      <c r="H128" s="146"/>
      <c r="I128" s="111">
        <v>0.33758782845021595</v>
      </c>
      <c r="J128" s="69"/>
      <c r="K128" s="202"/>
      <c r="L128" s="69"/>
      <c r="M128" s="202"/>
      <c r="N128" s="147"/>
      <c r="O128" s="69"/>
      <c r="P128" s="69"/>
      <c r="Q128" s="69"/>
      <c r="R128" s="199"/>
      <c r="S128" s="69"/>
      <c r="T128" s="69"/>
      <c r="U128" s="202"/>
      <c r="V128" s="69"/>
      <c r="W128" s="202"/>
      <c r="X128" s="147"/>
      <c r="Y128" s="69"/>
      <c r="Z128" s="199"/>
    </row>
    <row r="129" spans="1:26">
      <c r="A129" s="124" t="s">
        <v>300</v>
      </c>
      <c r="B129" s="69"/>
      <c r="C129" s="21"/>
      <c r="D129" s="174">
        <v>1.4849998203690271</v>
      </c>
      <c r="E129" s="179"/>
      <c r="F129" s="114" t="s">
        <v>303</v>
      </c>
      <c r="G129" s="148"/>
      <c r="H129" s="148"/>
      <c r="I129" s="204">
        <v>1.3275382664806905</v>
      </c>
      <c r="J129" s="69"/>
      <c r="K129" s="202"/>
      <c r="L129" s="69"/>
      <c r="M129" s="202"/>
      <c r="N129" s="147"/>
      <c r="O129" s="69"/>
      <c r="P129" s="69"/>
      <c r="Q129" s="69"/>
      <c r="R129" s="199"/>
      <c r="S129" s="69"/>
      <c r="T129" s="69"/>
      <c r="U129" s="202"/>
      <c r="V129" s="69"/>
      <c r="W129" s="202"/>
      <c r="X129" s="147"/>
      <c r="Y129" s="69"/>
      <c r="Z129" s="199"/>
    </row>
    <row r="130" spans="1:26">
      <c r="A130" s="116" t="s">
        <v>301</v>
      </c>
      <c r="B130" s="149"/>
      <c r="C130" s="150"/>
      <c r="D130" s="176">
        <v>1.1348112729355149</v>
      </c>
      <c r="E130" s="184"/>
      <c r="F130" s="151"/>
      <c r="G130" s="151"/>
      <c r="H130" s="151"/>
      <c r="I130" s="152"/>
      <c r="J130" s="69"/>
      <c r="K130" s="202"/>
      <c r="L130" s="69"/>
      <c r="M130" s="202"/>
      <c r="N130" s="147"/>
      <c r="O130" s="69"/>
      <c r="P130" s="69"/>
      <c r="Q130" s="69"/>
      <c r="R130" s="199"/>
      <c r="S130" s="69"/>
      <c r="T130" s="69"/>
      <c r="U130" s="202"/>
      <c r="V130" s="69"/>
      <c r="W130" s="202"/>
      <c r="X130" s="147"/>
      <c r="Y130" s="69"/>
      <c r="Z130" s="199"/>
    </row>
    <row r="131" spans="1:26" s="138" customFormat="1">
      <c r="A131" s="135" t="s">
        <v>309</v>
      </c>
      <c r="B131" s="136"/>
      <c r="C131" s="136"/>
      <c r="D131" s="171"/>
      <c r="E131" s="171"/>
      <c r="F131" s="136"/>
      <c r="G131" s="136"/>
      <c r="H131" s="137"/>
      <c r="I131" s="136"/>
      <c r="J131" s="136"/>
      <c r="K131" s="203"/>
      <c r="L131" s="136"/>
      <c r="M131" s="203"/>
      <c r="N131" s="137"/>
      <c r="O131" s="136"/>
      <c r="P131" s="136"/>
      <c r="Q131" s="136"/>
      <c r="R131" s="200"/>
      <c r="S131" s="136"/>
      <c r="T131" s="136"/>
      <c r="U131" s="203"/>
      <c r="V131" s="136"/>
      <c r="W131" s="203"/>
      <c r="X131" s="137"/>
      <c r="Y131" s="136"/>
      <c r="Z131" s="200"/>
    </row>
    <row r="132" spans="1:26" s="315" customFormat="1">
      <c r="A132" s="300" t="s">
        <v>232</v>
      </c>
      <c r="B132" s="301" t="s">
        <v>281</v>
      </c>
      <c r="C132" s="302">
        <v>41913</v>
      </c>
      <c r="D132" s="303">
        <v>228.838085748417</v>
      </c>
      <c r="E132" s="303">
        <v>2.7723462932451244</v>
      </c>
      <c r="F132" s="303">
        <v>86.668649442837562</v>
      </c>
      <c r="G132" s="303">
        <v>312.52473494749398</v>
      </c>
      <c r="H132" s="304">
        <v>7.0292724882049348E-5</v>
      </c>
      <c r="I132" s="305">
        <v>100.00127788512437</v>
      </c>
      <c r="J132" s="306">
        <v>5.0833164602450201E-2</v>
      </c>
      <c r="K132" s="307">
        <v>2.7870152483764254</v>
      </c>
      <c r="L132" s="308">
        <v>9.0467059791495039E-2</v>
      </c>
      <c r="M132" s="307">
        <v>7.5331394220236669</v>
      </c>
      <c r="N132" s="309">
        <v>5.1380002601676442E-6</v>
      </c>
      <c r="O132" s="310">
        <v>9.4289175272271875E-3</v>
      </c>
      <c r="P132" s="310">
        <v>0.28646921303522599</v>
      </c>
      <c r="Q132" s="311">
        <v>0.69010760635727897</v>
      </c>
      <c r="R132" s="310">
        <v>27.670588720685704</v>
      </c>
      <c r="S132" s="312">
        <v>1.2131698379398237</v>
      </c>
      <c r="T132" s="313">
        <v>5.0833164602450201E-2</v>
      </c>
      <c r="U132" s="312">
        <v>2.7870152483764254</v>
      </c>
      <c r="V132" s="313">
        <v>0.24782864892929876</v>
      </c>
      <c r="W132" s="312">
        <v>3.7306720284621488</v>
      </c>
      <c r="X132" s="314">
        <v>3.609283649815756E-2</v>
      </c>
      <c r="Y132" s="312">
        <v>1.2200264773522078</v>
      </c>
      <c r="Z132" s="310">
        <v>0.32702592670820357</v>
      </c>
    </row>
    <row r="133" spans="1:26" s="315" customFormat="1">
      <c r="A133" s="300" t="s">
        <v>233</v>
      </c>
      <c r="B133" s="301" t="s">
        <v>281</v>
      </c>
      <c r="C133" s="302">
        <v>41913</v>
      </c>
      <c r="D133" s="303">
        <v>230.86026120855101</v>
      </c>
      <c r="E133" s="303">
        <v>4.351561976260272</v>
      </c>
      <c r="F133" s="303">
        <v>66.172766927534752</v>
      </c>
      <c r="G133" s="303">
        <v>210.34587368475201</v>
      </c>
      <c r="H133" s="304">
        <v>2.0767926022611499E-4</v>
      </c>
      <c r="I133" s="305">
        <v>70.71334798345201</v>
      </c>
      <c r="J133" s="306">
        <v>5.0108392364866777E-2</v>
      </c>
      <c r="K133" s="307">
        <v>3.4343070566153524</v>
      </c>
      <c r="L133" s="308">
        <v>9.4639262784156714E-2</v>
      </c>
      <c r="M133" s="307">
        <v>4.920285435619066</v>
      </c>
      <c r="N133" s="309">
        <v>-4.7267502661037414E-5</v>
      </c>
      <c r="O133" s="310">
        <v>-8.6727196299180118E-2</v>
      </c>
      <c r="P133" s="310">
        <v>0.32497175741412498</v>
      </c>
      <c r="Q133" s="311">
        <v>0.434750883020387</v>
      </c>
      <c r="R133" s="310">
        <v>27.449839424579281</v>
      </c>
      <c r="S133" s="312">
        <v>1.8953440583326744</v>
      </c>
      <c r="T133" s="313">
        <v>5.0108392364866777E-2</v>
      </c>
      <c r="U133" s="312">
        <v>3.4343070566153524</v>
      </c>
      <c r="V133" s="313">
        <v>0.23540756403499066</v>
      </c>
      <c r="W133" s="312">
        <v>6.205430769173196</v>
      </c>
      <c r="X133" s="314">
        <v>3.6291267542509172E-2</v>
      </c>
      <c r="Y133" s="312">
        <v>1.9145474462900518</v>
      </c>
      <c r="Z133" s="310">
        <v>0.30852772635881709</v>
      </c>
    </row>
    <row r="134" spans="1:26">
      <c r="A134" s="98" t="s">
        <v>234</v>
      </c>
      <c r="B134" s="21" t="s">
        <v>281</v>
      </c>
      <c r="C134" s="97">
        <v>41913</v>
      </c>
      <c r="D134" s="186">
        <v>173.87724429082945</v>
      </c>
      <c r="E134" s="186">
        <v>2.585539703761103</v>
      </c>
      <c r="F134" s="186">
        <v>69.677807029656606</v>
      </c>
      <c r="G134" s="186">
        <v>966.63591296298</v>
      </c>
      <c r="H134" s="100">
        <v>1.0000000000000001E-32</v>
      </c>
      <c r="I134" s="101">
        <v>100</v>
      </c>
      <c r="J134" s="102">
        <v>4.9405589571424768E-2</v>
      </c>
      <c r="K134" s="207">
        <v>1.823650836344064</v>
      </c>
      <c r="L134" s="103">
        <v>2.3178507128005652E-2</v>
      </c>
      <c r="M134" s="207">
        <v>5.3709453277169379</v>
      </c>
      <c r="N134" s="80">
        <v>-1.1201663626628912E-5</v>
      </c>
      <c r="O134" s="85">
        <v>-2.0652520521683704E-2</v>
      </c>
      <c r="P134" s="85">
        <v>7.4461515133456294E-2</v>
      </c>
      <c r="Q134" s="86">
        <v>0.393876255904688</v>
      </c>
      <c r="R134" s="85">
        <v>36.58415955827207</v>
      </c>
      <c r="S134" s="87">
        <v>1.496303599793722</v>
      </c>
      <c r="T134" s="84">
        <v>4.9405589571424768E-2</v>
      </c>
      <c r="U134" s="87">
        <v>1.823650836344064</v>
      </c>
      <c r="V134" s="84">
        <v>0.18620197299483326</v>
      </c>
      <c r="W134" s="87">
        <v>2.3589461281797122</v>
      </c>
      <c r="X134" s="104">
        <v>2.7334234599736468E-2</v>
      </c>
      <c r="Y134" s="87">
        <v>1.496303599793722</v>
      </c>
      <c r="Z134" s="85">
        <v>0.63431020400128812</v>
      </c>
    </row>
    <row r="135" spans="1:26">
      <c r="A135" s="98" t="s">
        <v>235</v>
      </c>
      <c r="B135" s="21" t="s">
        <v>281</v>
      </c>
      <c r="C135" s="97">
        <v>41913</v>
      </c>
      <c r="D135" s="186">
        <v>166.81353622271868</v>
      </c>
      <c r="E135" s="186">
        <v>2.2818473387582121</v>
      </c>
      <c r="F135" s="186">
        <v>50.941288047781896</v>
      </c>
      <c r="G135" s="186">
        <v>91.851078266712193</v>
      </c>
      <c r="H135" s="100">
        <v>1.0000000000000001E-32</v>
      </c>
      <c r="I135" s="101">
        <v>100</v>
      </c>
      <c r="J135" s="102">
        <v>4.8239738457123281E-2</v>
      </c>
      <c r="K135" s="207">
        <v>6.0670186758177769</v>
      </c>
      <c r="L135" s="103">
        <v>0.18916678927915248</v>
      </c>
      <c r="M135" s="207">
        <v>6.0984272957854193</v>
      </c>
      <c r="N135" s="80">
        <v>-8.0302703175890363E-5</v>
      </c>
      <c r="O135" s="85">
        <v>-0.14814213354171815</v>
      </c>
      <c r="P135" s="85">
        <v>0.57290944805848398</v>
      </c>
      <c r="Q135" s="86">
        <v>0.51547598530668304</v>
      </c>
      <c r="R135" s="85">
        <v>38.201904119705354</v>
      </c>
      <c r="S135" s="87">
        <v>1.3322535915881335</v>
      </c>
      <c r="T135" s="84">
        <v>4.8239738457123281E-2</v>
      </c>
      <c r="U135" s="87">
        <v>6.0670186758177769</v>
      </c>
      <c r="V135" s="84">
        <v>0.17410899513349853</v>
      </c>
      <c r="W135" s="87">
        <v>6.2115710770320565</v>
      </c>
      <c r="X135" s="104">
        <v>2.6176705665416786E-2</v>
      </c>
      <c r="Y135" s="87">
        <v>1.3322535915881335</v>
      </c>
      <c r="Z135" s="85">
        <v>0.21447932818708018</v>
      </c>
    </row>
    <row r="136" spans="1:26">
      <c r="A136" s="98" t="s">
        <v>236</v>
      </c>
      <c r="B136" s="21" t="s">
        <v>281</v>
      </c>
      <c r="C136" s="97">
        <v>41913</v>
      </c>
      <c r="D136" s="186">
        <v>169.30836447793513</v>
      </c>
      <c r="E136" s="186">
        <v>2.4705458776321847</v>
      </c>
      <c r="F136" s="186">
        <v>113.21837340805392</v>
      </c>
      <c r="G136" s="186">
        <v>222.427117371739</v>
      </c>
      <c r="H136" s="100">
        <v>-1.3183645775662948E-4</v>
      </c>
      <c r="I136" s="101">
        <v>100.00239652901546</v>
      </c>
      <c r="J136" s="102">
        <v>4.8427930971346185E-2</v>
      </c>
      <c r="K136" s="207">
        <v>3.9312307928965966</v>
      </c>
      <c r="L136" s="103">
        <v>0.1488060101942705</v>
      </c>
      <c r="M136" s="207">
        <v>5.0047871837667515</v>
      </c>
      <c r="N136" s="80">
        <v>-7.1100625369553458E-5</v>
      </c>
      <c r="O136" s="85">
        <v>-0.13113867110102728</v>
      </c>
      <c r="P136" s="85">
        <v>0.52581079641946404</v>
      </c>
      <c r="Q136" s="86">
        <v>1.2682300807257001</v>
      </c>
      <c r="R136" s="85">
        <v>37.625424706414478</v>
      </c>
      <c r="S136" s="87">
        <v>1.4533765497282225</v>
      </c>
      <c r="T136" s="84">
        <v>4.8427930971346185E-2</v>
      </c>
      <c r="U136" s="87">
        <v>3.9312307928965966</v>
      </c>
      <c r="V136" s="84">
        <v>0.18501122490912356</v>
      </c>
      <c r="W136" s="87">
        <v>5.5770088413505379</v>
      </c>
      <c r="X136" s="104">
        <v>2.6642399707490154E-2</v>
      </c>
      <c r="Y136" s="87">
        <v>1.473481151428526</v>
      </c>
      <c r="Z136" s="85">
        <v>0.26420635027569822</v>
      </c>
    </row>
    <row r="137" spans="1:26">
      <c r="A137" s="98" t="s">
        <v>237</v>
      </c>
      <c r="B137" s="21" t="s">
        <v>281</v>
      </c>
      <c r="C137" s="97">
        <v>41913</v>
      </c>
      <c r="D137" s="186">
        <v>170.71783031661579</v>
      </c>
      <c r="E137" s="186">
        <v>1.4089365599803672</v>
      </c>
      <c r="F137" s="186">
        <v>382.92576800002087</v>
      </c>
      <c r="G137" s="186">
        <v>516.47672339774897</v>
      </c>
      <c r="H137" s="100">
        <v>-5.7356290517814169E-5</v>
      </c>
      <c r="I137" s="105">
        <v>100.0010426799566</v>
      </c>
      <c r="J137" s="102">
        <v>4.760761845793976E-2</v>
      </c>
      <c r="K137" s="207">
        <v>2.608060999228524</v>
      </c>
      <c r="L137" s="103">
        <v>0.23550205448263917</v>
      </c>
      <c r="M137" s="207">
        <v>2.3440463346422145</v>
      </c>
      <c r="N137" s="80">
        <v>-1.2892821516260461E-4</v>
      </c>
      <c r="O137" s="85">
        <v>-0.2377681639444518</v>
      </c>
      <c r="P137" s="85">
        <v>0.76588605144048505</v>
      </c>
      <c r="Q137" s="86">
        <v>1.13935499565971</v>
      </c>
      <c r="R137" s="85">
        <v>37.349599515175868</v>
      </c>
      <c r="S137" s="87">
        <v>0.8185897886320086</v>
      </c>
      <c r="T137" s="84">
        <v>4.760761845793976E-2</v>
      </c>
      <c r="U137" s="87">
        <v>2.608060999228524</v>
      </c>
      <c r="V137" s="84">
        <v>0.17905526741691313</v>
      </c>
      <c r="W137" s="87">
        <v>3.2040242209905867</v>
      </c>
      <c r="X137" s="104">
        <v>2.6802369292877326E-2</v>
      </c>
      <c r="Y137" s="87">
        <v>0.82538135848922112</v>
      </c>
      <c r="Z137" s="85">
        <v>0.25760771503594887</v>
      </c>
    </row>
    <row r="138" spans="1:26">
      <c r="A138" s="98" t="s">
        <v>238</v>
      </c>
      <c r="B138" s="21" t="s">
        <v>281</v>
      </c>
      <c r="C138" s="97">
        <v>41913</v>
      </c>
      <c r="D138" s="186">
        <v>172.79394295769694</v>
      </c>
      <c r="E138" s="186">
        <v>3.7220722669266535</v>
      </c>
      <c r="F138" s="186">
        <v>55.499250223508859</v>
      </c>
      <c r="G138" s="186">
        <v>107.946309657596</v>
      </c>
      <c r="H138" s="100">
        <v>2.6732451382249794E-4</v>
      </c>
      <c r="I138" s="101">
        <v>100.00486017133434</v>
      </c>
      <c r="J138" s="102">
        <v>4.6934098902167473E-2</v>
      </c>
      <c r="K138" s="207">
        <v>5.6201154421419801</v>
      </c>
      <c r="L138" s="103">
        <v>0.15853564671122347</v>
      </c>
      <c r="M138" s="207">
        <v>6.1905464341649594</v>
      </c>
      <c r="N138" s="80">
        <v>-1.7774322214743725E-4</v>
      </c>
      <c r="O138" s="85">
        <v>-0.32773497794085715</v>
      </c>
      <c r="P138" s="85">
        <v>0.531104080007337</v>
      </c>
      <c r="Q138" s="86">
        <v>0.49128670648399902</v>
      </c>
      <c r="R138" s="85">
        <v>36.927324526333315</v>
      </c>
      <c r="S138" s="87">
        <v>2.1492166096707801</v>
      </c>
      <c r="T138" s="84">
        <v>4.6934098902167473E-2</v>
      </c>
      <c r="U138" s="87">
        <v>5.6201154421419801</v>
      </c>
      <c r="V138" s="84">
        <v>0.15965563946979855</v>
      </c>
      <c r="W138" s="87">
        <v>11.350089568016918</v>
      </c>
      <c r="X138" s="104">
        <v>2.6946736665155339E-2</v>
      </c>
      <c r="Y138" s="87">
        <v>2.2055679895859974</v>
      </c>
      <c r="Z138" s="85">
        <v>0.19432163740813133</v>
      </c>
    </row>
    <row r="139" spans="1:26">
      <c r="A139" s="98" t="s">
        <v>239</v>
      </c>
      <c r="B139" s="21" t="s">
        <v>281</v>
      </c>
      <c r="C139" s="97">
        <v>41913</v>
      </c>
      <c r="D139" s="186">
        <v>173.37323558742301</v>
      </c>
      <c r="E139" s="186">
        <v>2.2201723938404156</v>
      </c>
      <c r="F139" s="186">
        <v>65.752541404770739</v>
      </c>
      <c r="G139" s="186">
        <v>118.33817120602799</v>
      </c>
      <c r="H139" s="100">
        <v>4.3494332873915691E-4</v>
      </c>
      <c r="I139" s="101">
        <v>70.716269630296409</v>
      </c>
      <c r="J139" s="102">
        <v>5.3982959848705124E-2</v>
      </c>
      <c r="K139" s="207">
        <v>9.680633696089151</v>
      </c>
      <c r="L139" s="103">
        <v>0.18364618536710289</v>
      </c>
      <c r="M139" s="207">
        <v>5.1115799646637292</v>
      </c>
      <c r="N139" s="80">
        <v>3.0087673810499997E-4</v>
      </c>
      <c r="O139" s="85">
        <v>0.55475128895311565</v>
      </c>
      <c r="P139" s="85">
        <v>0.57396843790051999</v>
      </c>
      <c r="Q139" s="86">
        <v>0.908735227433906</v>
      </c>
      <c r="R139" s="85">
        <v>36.485217960677133</v>
      </c>
      <c r="S139" s="87">
        <v>1.1193446907097038</v>
      </c>
      <c r="T139" s="84">
        <v>5.3982959848705124E-2</v>
      </c>
      <c r="U139" s="87">
        <v>9.680633696089151</v>
      </c>
      <c r="V139" s="84">
        <v>0.17833603638856857</v>
      </c>
      <c r="W139" s="87">
        <v>14.714199327716798</v>
      </c>
      <c r="X139" s="104">
        <v>2.7188561453398069E-2</v>
      </c>
      <c r="Y139" s="87">
        <v>1.2568846064909347</v>
      </c>
      <c r="Z139" s="85">
        <v>8.5419843682786739E-2</v>
      </c>
    </row>
    <row r="140" spans="1:26">
      <c r="A140" s="109" t="s">
        <v>313</v>
      </c>
      <c r="B140" s="145"/>
      <c r="C140" s="24"/>
      <c r="D140" s="172">
        <v>170.85840561831967</v>
      </c>
      <c r="E140" s="178"/>
      <c r="F140" s="110" t="s">
        <v>299</v>
      </c>
      <c r="G140" s="146"/>
      <c r="H140" s="146"/>
      <c r="I140" s="111">
        <v>0.26831371583393637</v>
      </c>
      <c r="J140" s="69"/>
      <c r="K140" s="202"/>
      <c r="L140" s="69"/>
      <c r="M140" s="202"/>
      <c r="N140" s="147"/>
      <c r="O140" s="69"/>
      <c r="P140" s="69"/>
      <c r="Q140" s="69"/>
      <c r="R140" s="199"/>
      <c r="S140" s="69"/>
      <c r="T140" s="69"/>
      <c r="U140" s="202"/>
      <c r="V140" s="69"/>
      <c r="W140" s="202"/>
      <c r="X140" s="147"/>
      <c r="Y140" s="69"/>
      <c r="Z140" s="199"/>
    </row>
    <row r="141" spans="1:26">
      <c r="A141" s="124" t="s">
        <v>300</v>
      </c>
      <c r="B141" s="69"/>
      <c r="C141" s="21"/>
      <c r="D141" s="174">
        <v>1.8914422627712439</v>
      </c>
      <c r="E141" s="179"/>
      <c r="F141" s="114" t="s">
        <v>303</v>
      </c>
      <c r="G141" s="148"/>
      <c r="H141" s="148"/>
      <c r="I141" s="204">
        <v>1.7675410012754895</v>
      </c>
      <c r="J141" s="69"/>
      <c r="K141" s="202"/>
      <c r="L141" s="69"/>
      <c r="M141" s="202"/>
      <c r="N141" s="147"/>
      <c r="O141" s="69"/>
      <c r="P141" s="69"/>
      <c r="Q141" s="69"/>
      <c r="R141" s="199"/>
      <c r="S141" s="69"/>
      <c r="T141" s="69"/>
      <c r="U141" s="202"/>
      <c r="V141" s="69"/>
      <c r="W141" s="202"/>
      <c r="X141" s="147"/>
      <c r="Y141" s="69"/>
      <c r="Z141" s="199"/>
    </row>
    <row r="142" spans="1:26">
      <c r="A142" s="116" t="s">
        <v>301</v>
      </c>
      <c r="B142" s="149"/>
      <c r="C142" s="150"/>
      <c r="D142" s="176">
        <v>1.2820695858861761</v>
      </c>
      <c r="E142" s="184"/>
      <c r="F142" s="151"/>
      <c r="G142" s="151"/>
      <c r="H142" s="151"/>
      <c r="I142" s="152"/>
      <c r="J142" s="69"/>
      <c r="K142" s="202"/>
      <c r="L142" s="69"/>
      <c r="M142" s="202"/>
      <c r="N142" s="147"/>
      <c r="O142" s="69"/>
      <c r="P142" s="69"/>
      <c r="Q142" s="69"/>
      <c r="R142" s="199"/>
      <c r="S142" s="69"/>
      <c r="T142" s="69"/>
      <c r="U142" s="202"/>
      <c r="V142" s="69"/>
      <c r="W142" s="202"/>
      <c r="X142" s="147"/>
      <c r="Y142" s="69"/>
      <c r="Z142" s="199"/>
    </row>
    <row r="143" spans="1:26">
      <c r="A143" s="114"/>
      <c r="B143" s="109" t="s">
        <v>327</v>
      </c>
      <c r="C143" s="162"/>
      <c r="D143" s="140"/>
      <c r="E143" s="172">
        <v>169.58768437416586</v>
      </c>
      <c r="F143" s="173"/>
      <c r="G143" s="110" t="s">
        <v>299</v>
      </c>
      <c r="H143" s="162"/>
      <c r="I143" s="163"/>
      <c r="J143" s="111">
        <v>0.17381388210542262</v>
      </c>
      <c r="K143" s="202"/>
      <c r="L143" s="69"/>
      <c r="M143" s="206"/>
      <c r="N143" s="147"/>
      <c r="O143" s="69"/>
      <c r="P143" s="69"/>
      <c r="Q143" s="69"/>
      <c r="R143" s="199"/>
      <c r="S143" s="69"/>
      <c r="T143" s="69"/>
      <c r="U143" s="202"/>
      <c r="V143" s="69"/>
      <c r="W143" s="202"/>
      <c r="X143" s="147"/>
      <c r="Y143" s="69"/>
      <c r="Z143" s="199"/>
    </row>
    <row r="144" spans="1:26">
      <c r="A144" s="187" t="s">
        <v>326</v>
      </c>
      <c r="B144" s="112" t="s">
        <v>300</v>
      </c>
      <c r="C144" s="113"/>
      <c r="D144" s="113"/>
      <c r="E144" s="174">
        <v>1.2543486192675875</v>
      </c>
      <c r="F144" s="175"/>
      <c r="G144" s="114" t="s">
        <v>303</v>
      </c>
      <c r="H144" s="113"/>
      <c r="I144" s="115"/>
      <c r="J144" s="204">
        <v>1.0614877098818885</v>
      </c>
      <c r="K144" s="202"/>
      <c r="L144" s="69"/>
      <c r="M144" s="206"/>
      <c r="N144" s="147"/>
      <c r="O144" s="69"/>
      <c r="P144" s="69"/>
      <c r="Q144" s="69"/>
      <c r="R144" s="199"/>
      <c r="S144" s="69"/>
      <c r="T144" s="69"/>
      <c r="U144" s="202"/>
      <c r="V144" s="69"/>
      <c r="W144" s="202"/>
      <c r="X144" s="147"/>
      <c r="Y144" s="69"/>
      <c r="Z144" s="199"/>
    </row>
    <row r="145" spans="1:26">
      <c r="A145" s="114"/>
      <c r="B145" s="116" t="s">
        <v>301</v>
      </c>
      <c r="C145" s="117"/>
      <c r="D145" s="117"/>
      <c r="E145" s="176">
        <v>1.3528940512342789</v>
      </c>
      <c r="F145" s="177"/>
      <c r="G145" s="117"/>
      <c r="H145" s="118"/>
      <c r="I145" s="119"/>
      <c r="J145" s="168"/>
      <c r="K145" s="202"/>
      <c r="L145" s="69"/>
      <c r="M145" s="206"/>
      <c r="N145" s="147"/>
      <c r="O145" s="69"/>
      <c r="P145" s="69"/>
      <c r="Q145" s="69"/>
      <c r="R145" s="199"/>
      <c r="S145" s="69"/>
      <c r="T145" s="69"/>
      <c r="U145" s="202"/>
      <c r="V145" s="69"/>
      <c r="W145" s="202"/>
      <c r="X145" s="147"/>
      <c r="Y145" s="69"/>
      <c r="Z145" s="199"/>
    </row>
    <row r="146" spans="1:26" s="138" customFormat="1">
      <c r="A146" s="135" t="s">
        <v>480</v>
      </c>
      <c r="B146" s="136"/>
      <c r="C146" s="136"/>
      <c r="D146" s="171"/>
      <c r="E146" s="171"/>
      <c r="F146" s="136"/>
      <c r="G146" s="136"/>
      <c r="H146" s="137"/>
      <c r="I146" s="136"/>
      <c r="J146" s="136"/>
      <c r="K146" s="203"/>
      <c r="L146" s="136"/>
      <c r="M146" s="203"/>
      <c r="N146" s="137"/>
      <c r="O146" s="136"/>
      <c r="P146" s="136"/>
      <c r="Q146" s="136"/>
      <c r="R146" s="200"/>
      <c r="S146" s="136"/>
      <c r="T146" s="136"/>
      <c r="U146" s="203"/>
      <c r="V146" s="136"/>
      <c r="W146" s="203"/>
      <c r="X146" s="137"/>
      <c r="Y146" s="136"/>
      <c r="Z146" s="200"/>
    </row>
    <row r="147" spans="1:26">
      <c r="A147" s="98" t="s">
        <v>240</v>
      </c>
      <c r="B147" s="21" t="s">
        <v>281</v>
      </c>
      <c r="C147" s="97">
        <v>41913</v>
      </c>
      <c r="D147" s="186">
        <v>169.41858373759737</v>
      </c>
      <c r="E147" s="186">
        <v>2.2453425495574622</v>
      </c>
      <c r="F147" s="186">
        <v>171.0607924649475</v>
      </c>
      <c r="G147" s="186">
        <v>352.76094181993301</v>
      </c>
      <c r="H147" s="100">
        <v>3.1532298515530693E-4</v>
      </c>
      <c r="I147" s="101">
        <v>50.002866295100958</v>
      </c>
      <c r="J147" s="102">
        <v>4.7529238659430796E-2</v>
      </c>
      <c r="K147" s="207">
        <v>3.0386246023037495</v>
      </c>
      <c r="L147" s="103">
        <v>0.16111755375596359</v>
      </c>
      <c r="M147" s="207">
        <v>3.319784482336805</v>
      </c>
      <c r="N147" s="80">
        <v>-1.3238160254685154E-4</v>
      </c>
      <c r="O147" s="85">
        <v>-0.2441635452926246</v>
      </c>
      <c r="P147" s="85">
        <v>0.50092223278644699</v>
      </c>
      <c r="Q147" s="86">
        <v>1.35416410060887</v>
      </c>
      <c r="R147" s="85">
        <v>37.642179689028772</v>
      </c>
      <c r="S147" s="87">
        <v>1.3252099786150129</v>
      </c>
      <c r="T147" s="82">
        <v>4.7529238659430796E-2</v>
      </c>
      <c r="U147" s="87">
        <v>3.0386246023037495</v>
      </c>
      <c r="V147" s="84">
        <v>0.15605760515760653</v>
      </c>
      <c r="W147" s="87">
        <v>6.5909347204206075</v>
      </c>
      <c r="X147" s="104">
        <v>2.6411441017975358E-2</v>
      </c>
      <c r="Y147" s="87">
        <v>1.3571079788307083</v>
      </c>
      <c r="Z147" s="85">
        <v>0.20590523748111147</v>
      </c>
    </row>
    <row r="148" spans="1:26">
      <c r="A148" s="98" t="s">
        <v>241</v>
      </c>
      <c r="B148" s="21" t="s">
        <v>281</v>
      </c>
      <c r="C148" s="97">
        <v>41913</v>
      </c>
      <c r="D148" s="186">
        <v>169.87345887725948</v>
      </c>
      <c r="E148" s="186">
        <v>1.4649497440319934</v>
      </c>
      <c r="F148" s="186">
        <v>390.47970793347383</v>
      </c>
      <c r="G148" s="186">
        <v>1293.4795678642699</v>
      </c>
      <c r="H148" s="100">
        <v>2.3981411118225837E-5</v>
      </c>
      <c r="I148" s="101">
        <v>100.00043586845544</v>
      </c>
      <c r="J148" s="102">
        <v>4.8340491366394671E-2</v>
      </c>
      <c r="K148" s="207">
        <v>2.9282007246911728</v>
      </c>
      <c r="L148" s="103">
        <v>0.10208464691538377</v>
      </c>
      <c r="M148" s="207">
        <v>2.2626798891308209</v>
      </c>
      <c r="N148" s="80">
        <v>-7.7863084874353866E-5</v>
      </c>
      <c r="O148" s="85">
        <v>-0.14360458528974579</v>
      </c>
      <c r="P148" s="85">
        <v>0.31184531114109199</v>
      </c>
      <c r="Q148" s="86">
        <v>0.45145674902183303</v>
      </c>
      <c r="R148" s="85">
        <v>37.503183923336877</v>
      </c>
      <c r="S148" s="87">
        <v>0.85247903972673167</v>
      </c>
      <c r="T148" s="82">
        <v>4.8340491366394671E-2</v>
      </c>
      <c r="U148" s="87">
        <v>2.9282007246911728</v>
      </c>
      <c r="V148" s="84">
        <v>0.1763463087124009</v>
      </c>
      <c r="W148" s="87">
        <v>3.1591103003662711</v>
      </c>
      <c r="X148" s="104">
        <v>2.6652609219758882E-2</v>
      </c>
      <c r="Y148" s="87">
        <v>0.85362667787274848</v>
      </c>
      <c r="Z148" s="85">
        <v>0.27021110271894527</v>
      </c>
    </row>
    <row r="149" spans="1:26">
      <c r="A149" s="98" t="s">
        <v>242</v>
      </c>
      <c r="B149" s="21" t="s">
        <v>281</v>
      </c>
      <c r="C149" s="97">
        <v>41913</v>
      </c>
      <c r="D149" s="186">
        <v>167.42350533986999</v>
      </c>
      <c r="E149" s="186">
        <v>1.8158174105167924</v>
      </c>
      <c r="F149" s="186">
        <v>262.33645022853534</v>
      </c>
      <c r="G149" s="186">
        <v>423.28526773583098</v>
      </c>
      <c r="H149" s="100">
        <v>-6.6347303748229402E-5</v>
      </c>
      <c r="I149" s="101">
        <v>100.00120615108582</v>
      </c>
      <c r="J149" s="102">
        <v>4.9073269940359862E-2</v>
      </c>
      <c r="K149" s="207">
        <v>2.7377274066893791</v>
      </c>
      <c r="L149" s="103">
        <v>0.2007089768996228</v>
      </c>
      <c r="M149" s="207">
        <v>2.7307234077005949</v>
      </c>
      <c r="N149" s="80">
        <v>-2.4494499278630046E-5</v>
      </c>
      <c r="O149" s="85">
        <v>-4.5185059654558879E-2</v>
      </c>
      <c r="P149" s="85">
        <v>0.64021494188926498</v>
      </c>
      <c r="Q149" s="86">
        <v>0.494549105965641</v>
      </c>
      <c r="R149" s="85">
        <v>38.022613940677402</v>
      </c>
      <c r="S149" s="87">
        <v>1.081489050150501</v>
      </c>
      <c r="T149" s="82">
        <v>4.9073269940359862E-2</v>
      </c>
      <c r="U149" s="87">
        <v>2.7377274066893791</v>
      </c>
      <c r="V149" s="84">
        <v>0.18171000049938182</v>
      </c>
      <c r="W149" s="87">
        <v>3.486871114188578</v>
      </c>
      <c r="X149" s="104">
        <v>2.6332327172819331E-2</v>
      </c>
      <c r="Y149" s="87">
        <v>1.08837580321992</v>
      </c>
      <c r="Z149" s="85">
        <v>0.31213536938350345</v>
      </c>
    </row>
    <row r="150" spans="1:26">
      <c r="A150" s="98" t="s">
        <v>243</v>
      </c>
      <c r="B150" s="21" t="s">
        <v>281</v>
      </c>
      <c r="C150" s="97">
        <v>41913</v>
      </c>
      <c r="D150" s="186">
        <v>170.8070788612236</v>
      </c>
      <c r="E150" s="186">
        <v>1.9115645608699405</v>
      </c>
      <c r="F150" s="186">
        <v>312.05863919806171</v>
      </c>
      <c r="G150" s="186">
        <v>502.96773207621999</v>
      </c>
      <c r="H150" s="100">
        <v>1.0000000000000001E-32</v>
      </c>
      <c r="I150" s="101">
        <v>100</v>
      </c>
      <c r="J150" s="102">
        <v>4.7826799161451786E-2</v>
      </c>
      <c r="K150" s="207">
        <v>2.2773597224526889</v>
      </c>
      <c r="L150" s="103">
        <v>0.2017219891068027</v>
      </c>
      <c r="M150" s="207">
        <v>2.2237666530983287</v>
      </c>
      <c r="N150" s="80">
        <v>-1.1414973391524025E-4</v>
      </c>
      <c r="O150" s="85">
        <v>-0.21051226839800244</v>
      </c>
      <c r="P150" s="85">
        <v>0.64090905585718105</v>
      </c>
      <c r="Q150" s="86">
        <v>0.20057929190411</v>
      </c>
      <c r="R150" s="85">
        <v>37.319885336245292</v>
      </c>
      <c r="S150" s="87">
        <v>1.1211300644984505</v>
      </c>
      <c r="T150" s="82">
        <v>4.7826799161451786E-2</v>
      </c>
      <c r="U150" s="87">
        <v>2.2773597224526889</v>
      </c>
      <c r="V150" s="84">
        <v>0.17669826712936046</v>
      </c>
      <c r="W150" s="87">
        <v>2.5383656015184433</v>
      </c>
      <c r="X150" s="104">
        <v>2.6795366357377153E-2</v>
      </c>
      <c r="Y150" s="87">
        <v>1.1211300644984505</v>
      </c>
      <c r="Z150" s="85">
        <v>0.44167399047158284</v>
      </c>
    </row>
    <row r="151" spans="1:26" s="96" customFormat="1">
      <c r="A151" s="189" t="s">
        <v>244</v>
      </c>
      <c r="B151" s="88" t="s">
        <v>281</v>
      </c>
      <c r="C151" s="89">
        <v>41913</v>
      </c>
      <c r="D151" s="190">
        <v>452.14124855116188</v>
      </c>
      <c r="E151" s="190">
        <v>6.5810517116594571</v>
      </c>
      <c r="F151" s="190">
        <v>81.190947359759051</v>
      </c>
      <c r="G151" s="190">
        <v>138.08048250422399</v>
      </c>
      <c r="H151" s="191">
        <v>-1.4032122282926635E-4</v>
      </c>
      <c r="I151" s="192">
        <v>100.00122156126051</v>
      </c>
      <c r="J151" s="193">
        <v>5.3568119627560785E-2</v>
      </c>
      <c r="K151" s="208">
        <v>2.6498810452483728</v>
      </c>
      <c r="L151" s="194">
        <v>0.19070682912901249</v>
      </c>
      <c r="M151" s="208">
        <v>2.789224501770919</v>
      </c>
      <c r="N151" s="91">
        <v>-1.6929973679209444E-4</v>
      </c>
      <c r="O151" s="93">
        <v>-0.30464570903559729</v>
      </c>
      <c r="P151" s="93">
        <v>0.607401184450999</v>
      </c>
      <c r="Q151" s="94">
        <v>0.38179924257488401</v>
      </c>
      <c r="R151" s="93">
        <v>13.782546663070828</v>
      </c>
      <c r="S151" s="95">
        <v>1.6717154358361779</v>
      </c>
      <c r="T151" s="92">
        <v>5.3568119627560785E-2</v>
      </c>
      <c r="U151" s="95">
        <v>2.6498810452483728</v>
      </c>
      <c r="V151" s="92">
        <v>0.55777826231457095</v>
      </c>
      <c r="W151" s="95">
        <v>4.7772232612882304</v>
      </c>
      <c r="X151" s="195">
        <v>7.2738734642502481E-2</v>
      </c>
      <c r="Y151" s="95">
        <v>1.6905826706246996</v>
      </c>
      <c r="Z151" s="93">
        <v>0.35388395688436286</v>
      </c>
    </row>
    <row r="152" spans="1:26">
      <c r="A152" s="109" t="s">
        <v>310</v>
      </c>
      <c r="B152" s="145"/>
      <c r="C152" s="24"/>
      <c r="D152" s="172">
        <v>169.41321806139706</v>
      </c>
      <c r="E152" s="178"/>
      <c r="F152" s="110" t="s">
        <v>299</v>
      </c>
      <c r="G152" s="146"/>
      <c r="H152" s="146"/>
      <c r="I152" s="111">
        <v>0.60735898234371821</v>
      </c>
      <c r="J152" s="69"/>
      <c r="K152" s="202"/>
      <c r="L152" s="69"/>
      <c r="M152" s="202"/>
      <c r="N152" s="147"/>
      <c r="O152" s="69"/>
      <c r="P152" s="69"/>
      <c r="Q152" s="69"/>
      <c r="R152" s="199"/>
      <c r="S152" s="69"/>
      <c r="T152" s="69"/>
      <c r="U152" s="202"/>
      <c r="V152" s="69"/>
      <c r="W152" s="202"/>
      <c r="X152" s="147"/>
      <c r="Y152" s="69"/>
      <c r="Z152" s="199"/>
    </row>
    <row r="153" spans="1:26">
      <c r="A153" s="124" t="s">
        <v>300</v>
      </c>
      <c r="B153" s="69"/>
      <c r="C153" s="21"/>
      <c r="D153" s="174">
        <v>1.9164194352018724</v>
      </c>
      <c r="E153" s="179"/>
      <c r="F153" s="114" t="s">
        <v>303</v>
      </c>
      <c r="G153" s="148"/>
      <c r="H153" s="148"/>
      <c r="I153" s="204">
        <v>1.7963706867661893</v>
      </c>
      <c r="J153" s="69"/>
      <c r="K153" s="202"/>
      <c r="L153" s="69"/>
      <c r="M153" s="202"/>
      <c r="N153" s="147"/>
      <c r="O153" s="69"/>
      <c r="P153" s="69"/>
      <c r="Q153" s="69"/>
      <c r="R153" s="199"/>
      <c r="S153" s="69"/>
      <c r="T153" s="69"/>
      <c r="U153" s="202"/>
      <c r="V153" s="69"/>
      <c r="W153" s="202"/>
      <c r="X153" s="147"/>
      <c r="Y153" s="69"/>
      <c r="Z153" s="199"/>
    </row>
    <row r="154" spans="1:26">
      <c r="A154" s="116" t="s">
        <v>301</v>
      </c>
      <c r="B154" s="149"/>
      <c r="C154" s="150"/>
      <c r="D154" s="176">
        <v>0.61165189302695422</v>
      </c>
      <c r="E154" s="184"/>
      <c r="F154" s="151"/>
      <c r="G154" s="151"/>
      <c r="H154" s="151"/>
      <c r="I154" s="152"/>
      <c r="J154" s="69"/>
      <c r="K154" s="202"/>
      <c r="L154" s="69"/>
      <c r="M154" s="202"/>
      <c r="N154" s="147"/>
      <c r="O154" s="69"/>
      <c r="P154" s="69"/>
      <c r="Q154" s="69"/>
      <c r="R154" s="199"/>
      <c r="S154" s="69"/>
      <c r="T154" s="69"/>
      <c r="U154" s="202"/>
      <c r="V154" s="69"/>
      <c r="W154" s="202"/>
      <c r="X154" s="147"/>
      <c r="Y154" s="69"/>
      <c r="Z154" s="199"/>
    </row>
    <row r="155" spans="1:26" s="138" customFormat="1">
      <c r="A155" s="135" t="s">
        <v>481</v>
      </c>
      <c r="B155" s="136"/>
      <c r="C155" s="136"/>
      <c r="D155" s="171"/>
      <c r="E155" s="171"/>
      <c r="F155" s="136"/>
      <c r="G155" s="136"/>
      <c r="H155" s="137"/>
      <c r="I155" s="136"/>
      <c r="J155" s="136"/>
      <c r="K155" s="203"/>
      <c r="L155" s="136"/>
      <c r="M155" s="203"/>
      <c r="N155" s="137"/>
      <c r="O155" s="136"/>
      <c r="P155" s="136"/>
      <c r="Q155" s="136"/>
      <c r="R155" s="200"/>
      <c r="S155" s="136"/>
      <c r="T155" s="136"/>
      <c r="U155" s="203"/>
      <c r="V155" s="136"/>
      <c r="W155" s="203"/>
      <c r="X155" s="137"/>
      <c r="Y155" s="136"/>
      <c r="Z155" s="200"/>
    </row>
    <row r="156" spans="1:26">
      <c r="A156" s="98" t="s">
        <v>245</v>
      </c>
      <c r="B156" s="21" t="s">
        <v>281</v>
      </c>
      <c r="C156" s="97">
        <v>41913</v>
      </c>
      <c r="D156" s="186">
        <v>171.01699001439815</v>
      </c>
      <c r="E156" s="186">
        <v>1.5556665071942091</v>
      </c>
      <c r="F156" s="186">
        <v>114.75681698161893</v>
      </c>
      <c r="G156" s="186">
        <v>250.08844950386501</v>
      </c>
      <c r="H156" s="100">
        <v>9.951165728332338E-5</v>
      </c>
      <c r="I156" s="101">
        <v>100.00180881773362</v>
      </c>
      <c r="J156" s="102">
        <v>5.0340077618834966E-2</v>
      </c>
      <c r="K156" s="207">
        <v>3.3001188092002787</v>
      </c>
      <c r="L156" s="103">
        <v>0.16079355101203008</v>
      </c>
      <c r="M156" s="207">
        <v>3.7274807289676457</v>
      </c>
      <c r="N156" s="80">
        <v>5.6487644725032012E-5</v>
      </c>
      <c r="O156" s="85">
        <v>0.1041714496707899</v>
      </c>
      <c r="P156" s="85">
        <v>0.47400746486766598</v>
      </c>
      <c r="Q156" s="86">
        <v>0.31241530533407103</v>
      </c>
      <c r="R156" s="85">
        <v>37.158851390464214</v>
      </c>
      <c r="S156" s="87">
        <v>0.89470604451971147</v>
      </c>
      <c r="T156" s="84">
        <v>5.0340077618834966E-2</v>
      </c>
      <c r="U156" s="87">
        <v>3.3001188092002787</v>
      </c>
      <c r="V156" s="84">
        <v>0.18102319131514943</v>
      </c>
      <c r="W156" s="87">
        <v>4.6303548736293001</v>
      </c>
      <c r="X156" s="104">
        <v>2.6862102100994305E-2</v>
      </c>
      <c r="Y156" s="87">
        <v>0.91340104193699423</v>
      </c>
      <c r="Z156" s="85">
        <v>0.19726372316277024</v>
      </c>
    </row>
    <row r="157" spans="1:26">
      <c r="A157" s="98" t="s">
        <v>246</v>
      </c>
      <c r="B157" s="21" t="s">
        <v>281</v>
      </c>
      <c r="C157" s="97">
        <v>41913</v>
      </c>
      <c r="D157" s="186">
        <v>168.25288125964281</v>
      </c>
      <c r="E157" s="186">
        <v>6.0468979863552255</v>
      </c>
      <c r="F157" s="186">
        <v>44.699426546952601</v>
      </c>
      <c r="G157" s="186">
        <v>132.243005265525</v>
      </c>
      <c r="H157" s="100">
        <v>2.1385584253810224E-4</v>
      </c>
      <c r="I157" s="101">
        <v>100.00388805619909</v>
      </c>
      <c r="J157" s="102">
        <v>4.8136670795616891E-2</v>
      </c>
      <c r="K157" s="207">
        <v>4.9321223439724182</v>
      </c>
      <c r="L157" s="103">
        <v>0.12079799391675324</v>
      </c>
      <c r="M157" s="207">
        <v>6.4006775342590014</v>
      </c>
      <c r="N157" s="80">
        <v>-8.9386968377941936E-5</v>
      </c>
      <c r="O157" s="85">
        <v>-0.16488079342082324</v>
      </c>
      <c r="P157" s="85">
        <v>0.34916408266955401</v>
      </c>
      <c r="Q157" s="86">
        <v>0.51890099413490998</v>
      </c>
      <c r="R157" s="85">
        <v>37.877057053956761</v>
      </c>
      <c r="S157" s="87">
        <v>3.6136107415917817</v>
      </c>
      <c r="T157" s="84">
        <v>4.8136670795616891E-2</v>
      </c>
      <c r="U157" s="87">
        <v>4.9321223439724182</v>
      </c>
      <c r="V157" s="84">
        <v>0.16306934513995283</v>
      </c>
      <c r="W157" s="87">
        <v>9.5469192315905289</v>
      </c>
      <c r="X157" s="104">
        <v>2.629706081259469E-2</v>
      </c>
      <c r="Y157" s="87">
        <v>3.6352494398205026</v>
      </c>
      <c r="Z157" s="85">
        <v>0.38077722788222074</v>
      </c>
    </row>
    <row r="158" spans="1:26" s="96" customFormat="1">
      <c r="A158" s="189" t="s">
        <v>247</v>
      </c>
      <c r="B158" s="88" t="s">
        <v>281</v>
      </c>
      <c r="C158" s="89">
        <v>41913</v>
      </c>
      <c r="D158" s="190">
        <v>162.99679750334005</v>
      </c>
      <c r="E158" s="190">
        <v>1.6853463228054668</v>
      </c>
      <c r="F158" s="190">
        <v>106.89697003046098</v>
      </c>
      <c r="G158" s="190">
        <v>211.500125731987</v>
      </c>
      <c r="H158" s="191">
        <v>1.0000000000000001E-32</v>
      </c>
      <c r="I158" s="192">
        <v>100</v>
      </c>
      <c r="J158" s="193">
        <v>5.0329550866921403E-2</v>
      </c>
      <c r="K158" s="208">
        <v>3.7223896815156738</v>
      </c>
      <c r="L158" s="194">
        <v>0.15970430831852236</v>
      </c>
      <c r="M158" s="208">
        <v>4.161841075383574</v>
      </c>
      <c r="N158" s="91">
        <v>6.7296806749192313E-5</v>
      </c>
      <c r="O158" s="93">
        <v>0.12418881592933817</v>
      </c>
      <c r="P158" s="93">
        <v>0.52210167563397203</v>
      </c>
      <c r="Q158" s="94">
        <v>0.34561541639719201</v>
      </c>
      <c r="R158" s="93">
        <v>39.003979891077968</v>
      </c>
      <c r="S158" s="95">
        <v>1.0169771846998985</v>
      </c>
      <c r="T158" s="92">
        <v>5.0329550866921403E-2</v>
      </c>
      <c r="U158" s="95">
        <v>3.7223896815156738</v>
      </c>
      <c r="V158" s="92">
        <v>0.17791616375841934</v>
      </c>
      <c r="W158" s="95">
        <v>3.8588116739813167</v>
      </c>
      <c r="X158" s="195">
        <v>2.5638409280093664E-2</v>
      </c>
      <c r="Y158" s="95">
        <v>1.0169771846998985</v>
      </c>
      <c r="Z158" s="93">
        <v>0.26354672645909033</v>
      </c>
    </row>
    <row r="159" spans="1:26">
      <c r="A159" s="98" t="s">
        <v>248</v>
      </c>
      <c r="B159" s="21" t="s">
        <v>281</v>
      </c>
      <c r="C159" s="97">
        <v>41913</v>
      </c>
      <c r="D159" s="186">
        <v>167.18889060376301</v>
      </c>
      <c r="E159" s="186">
        <v>1.9345461537434361</v>
      </c>
      <c r="F159" s="186">
        <v>71.212267382244065</v>
      </c>
      <c r="G159" s="186">
        <v>171.015245063923</v>
      </c>
      <c r="H159" s="100">
        <v>3.705752418532766E-4</v>
      </c>
      <c r="I159" s="101">
        <v>70.715442143423672</v>
      </c>
      <c r="J159" s="102">
        <v>5.0564539650680446E-2</v>
      </c>
      <c r="K159" s="207">
        <v>9.0412089835122327</v>
      </c>
      <c r="L159" s="103">
        <v>0.13287462930566829</v>
      </c>
      <c r="M159" s="207">
        <v>5.5239238081898616</v>
      </c>
      <c r="N159" s="80">
        <v>7.7261502111862794E-5</v>
      </c>
      <c r="O159" s="85">
        <v>0.14252736143994538</v>
      </c>
      <c r="P159" s="85">
        <v>0.43015037740267897</v>
      </c>
      <c r="Q159" s="86">
        <v>3.2750292268014398</v>
      </c>
      <c r="R159" s="85">
        <v>38.006731125443039</v>
      </c>
      <c r="S159" s="87">
        <v>1.022805870130256</v>
      </c>
      <c r="T159" s="84">
        <v>5.0564539650680446E-2</v>
      </c>
      <c r="U159" s="87">
        <v>9.0412089835122327</v>
      </c>
      <c r="V159" s="84">
        <v>0.16244154071634023</v>
      </c>
      <c r="W159" s="87">
        <v>13.43129231083487</v>
      </c>
      <c r="X159" s="104">
        <v>2.6131262066685444E-2</v>
      </c>
      <c r="Y159" s="87">
        <v>1.1327207093714016</v>
      </c>
      <c r="Z159" s="85">
        <v>8.4334454433520792E-2</v>
      </c>
    </row>
    <row r="160" spans="1:26">
      <c r="A160" s="98" t="s">
        <v>249</v>
      </c>
      <c r="B160" s="21" t="s">
        <v>281</v>
      </c>
      <c r="C160" s="97">
        <v>41913</v>
      </c>
      <c r="D160" s="186">
        <v>169.32429641900629</v>
      </c>
      <c r="E160" s="186">
        <v>1.5341948650075332</v>
      </c>
      <c r="F160" s="186">
        <v>218.59846854769251</v>
      </c>
      <c r="G160" s="186">
        <v>379.03121042445798</v>
      </c>
      <c r="H160" s="100">
        <v>1.5835366512339383E-4</v>
      </c>
      <c r="I160" s="101">
        <v>70.712713850685077</v>
      </c>
      <c r="J160" s="102">
        <v>4.7486872391849712E-2</v>
      </c>
      <c r="K160" s="207">
        <v>5.2518567320132652</v>
      </c>
      <c r="L160" s="103">
        <v>0.21163771709649015</v>
      </c>
      <c r="M160" s="207">
        <v>3.1607360974659127</v>
      </c>
      <c r="N160" s="80">
        <v>-1.3512682023275423E-4</v>
      </c>
      <c r="O160" s="85">
        <v>-0.24922877495466106</v>
      </c>
      <c r="P160" s="85">
        <v>0.59576154100051704</v>
      </c>
      <c r="Q160" s="86">
        <v>2.2230322584647499</v>
      </c>
      <c r="R160" s="85">
        <v>37.665279828396514</v>
      </c>
      <c r="S160" s="87">
        <v>0.8614451973843279</v>
      </c>
      <c r="T160" s="84">
        <v>4.7486872391849712E-2</v>
      </c>
      <c r="U160" s="87">
        <v>5.2518567320132652</v>
      </c>
      <c r="V160" s="84">
        <v>0.16478061143527623</v>
      </c>
      <c r="W160" s="87">
        <v>6.70872651109622</v>
      </c>
      <c r="X160" s="104">
        <v>2.6472106921134889E-2</v>
      </c>
      <c r="Y160" s="87">
        <v>0.88599805283806532</v>
      </c>
      <c r="Z160" s="85">
        <v>0.13206650343737017</v>
      </c>
    </row>
    <row r="161" spans="1:26">
      <c r="A161" s="109" t="s">
        <v>310</v>
      </c>
      <c r="B161" s="145"/>
      <c r="C161" s="24"/>
      <c r="D161" s="172">
        <v>169.41726259269436</v>
      </c>
      <c r="E161" s="178"/>
      <c r="F161" s="110" t="s">
        <v>299</v>
      </c>
      <c r="G161" s="146"/>
      <c r="H161" s="146"/>
      <c r="I161" s="111">
        <v>0.49192122924568382</v>
      </c>
      <c r="J161" s="69"/>
      <c r="K161" s="202"/>
      <c r="L161" s="69"/>
      <c r="M161" s="202"/>
      <c r="N161" s="147"/>
      <c r="O161" s="69"/>
      <c r="P161" s="69"/>
      <c r="Q161" s="69"/>
      <c r="R161" s="199"/>
      <c r="S161" s="69"/>
      <c r="T161" s="69"/>
      <c r="U161" s="202"/>
      <c r="V161" s="69"/>
      <c r="W161" s="202"/>
      <c r="X161" s="147"/>
      <c r="Y161" s="69"/>
      <c r="Z161" s="199"/>
    </row>
    <row r="162" spans="1:26">
      <c r="A162" s="124" t="s">
        <v>300</v>
      </c>
      <c r="B162" s="69"/>
      <c r="C162" s="21"/>
      <c r="D162" s="174">
        <v>1.9988920963270285</v>
      </c>
      <c r="E162" s="179"/>
      <c r="F162" s="114" t="s">
        <v>303</v>
      </c>
      <c r="G162" s="148"/>
      <c r="H162" s="148"/>
      <c r="I162" s="204">
        <v>1.8840999239237328</v>
      </c>
      <c r="J162" s="69"/>
      <c r="K162" s="202"/>
      <c r="L162" s="69"/>
      <c r="M162" s="202"/>
      <c r="N162" s="147"/>
      <c r="O162" s="69"/>
      <c r="P162" s="69"/>
      <c r="Q162" s="69"/>
      <c r="R162" s="199"/>
      <c r="S162" s="69"/>
      <c r="T162" s="69"/>
      <c r="U162" s="202"/>
      <c r="V162" s="69"/>
      <c r="W162" s="202"/>
      <c r="X162" s="147"/>
      <c r="Y162" s="69"/>
      <c r="Z162" s="199"/>
    </row>
    <row r="163" spans="1:26">
      <c r="A163" s="116" t="s">
        <v>301</v>
      </c>
      <c r="B163" s="149"/>
      <c r="C163" s="150"/>
      <c r="D163" s="176">
        <v>0.80307528305861264</v>
      </c>
      <c r="E163" s="184"/>
      <c r="F163" s="151"/>
      <c r="G163" s="151"/>
      <c r="H163" s="151"/>
      <c r="I163" s="152"/>
      <c r="J163" s="69"/>
      <c r="K163" s="202"/>
      <c r="L163" s="69"/>
      <c r="M163" s="202"/>
      <c r="N163" s="147"/>
      <c r="O163" s="69"/>
      <c r="P163" s="69"/>
      <c r="Q163" s="69"/>
      <c r="R163" s="199"/>
      <c r="S163" s="69"/>
      <c r="T163" s="69"/>
      <c r="U163" s="202"/>
      <c r="V163" s="69"/>
      <c r="W163" s="202"/>
      <c r="X163" s="147"/>
      <c r="Y163" s="69"/>
      <c r="Z163" s="199"/>
    </row>
    <row r="164" spans="1:26">
      <c r="A164" s="114"/>
      <c r="B164" s="109" t="s">
        <v>305</v>
      </c>
      <c r="C164" s="162"/>
      <c r="D164" s="140"/>
      <c r="E164" s="172">
        <v>169.41514397465076</v>
      </c>
      <c r="F164" s="173"/>
      <c r="G164" s="110" t="s">
        <v>299</v>
      </c>
      <c r="H164" s="162"/>
      <c r="I164" s="163"/>
      <c r="J164" s="111">
        <v>0.75126154267224099</v>
      </c>
      <c r="K164" s="202"/>
      <c r="L164" s="69"/>
      <c r="M164" s="206"/>
      <c r="N164" s="147"/>
      <c r="O164" s="69"/>
      <c r="P164" s="69"/>
      <c r="Q164" s="69"/>
      <c r="R164" s="199"/>
      <c r="S164" s="69"/>
      <c r="T164" s="69"/>
      <c r="U164" s="202"/>
      <c r="V164" s="69"/>
      <c r="W164" s="202"/>
      <c r="X164" s="147"/>
      <c r="Y164" s="69"/>
      <c r="Z164" s="199"/>
    </row>
    <row r="165" spans="1:26">
      <c r="A165" s="187" t="s">
        <v>482</v>
      </c>
      <c r="B165" s="112" t="s">
        <v>300</v>
      </c>
      <c r="C165" s="113"/>
      <c r="D165" s="113"/>
      <c r="E165" s="174">
        <v>1.4615317166974857</v>
      </c>
      <c r="F165" s="175"/>
      <c r="G165" s="114" t="s">
        <v>303</v>
      </c>
      <c r="H165" s="113"/>
      <c r="I165" s="115"/>
      <c r="J165" s="204">
        <v>1.3001342306041652</v>
      </c>
      <c r="K165" s="202"/>
      <c r="L165" s="69"/>
      <c r="M165" s="206"/>
      <c r="N165" s="147"/>
      <c r="O165" s="69"/>
      <c r="P165" s="69"/>
      <c r="Q165" s="69"/>
      <c r="R165" s="199"/>
      <c r="S165" s="69"/>
      <c r="T165" s="69"/>
      <c r="U165" s="202"/>
      <c r="V165" s="69"/>
      <c r="W165" s="202"/>
      <c r="X165" s="147"/>
      <c r="Y165" s="69"/>
      <c r="Z165" s="199"/>
    </row>
    <row r="166" spans="1:26">
      <c r="A166" s="114"/>
      <c r="B166" s="116" t="s">
        <v>301</v>
      </c>
      <c r="C166" s="117"/>
      <c r="D166" s="117"/>
      <c r="E166" s="176">
        <v>0.60631302624532357</v>
      </c>
      <c r="F166" s="177"/>
      <c r="G166" s="117"/>
      <c r="H166" s="118"/>
      <c r="I166" s="119"/>
      <c r="J166" s="168"/>
      <c r="K166" s="202"/>
      <c r="L166" s="69"/>
      <c r="M166" s="206"/>
      <c r="N166" s="147"/>
      <c r="O166" s="69"/>
      <c r="P166" s="69"/>
      <c r="Q166" s="69"/>
      <c r="R166" s="199"/>
      <c r="S166" s="69"/>
      <c r="T166" s="69"/>
      <c r="U166" s="202"/>
      <c r="V166" s="69"/>
      <c r="W166" s="202"/>
      <c r="X166" s="147"/>
      <c r="Y166" s="69"/>
      <c r="Z166" s="199"/>
    </row>
    <row r="167" spans="1:26" s="138" customFormat="1">
      <c r="A167" s="135" t="s">
        <v>477</v>
      </c>
      <c r="B167" s="136"/>
      <c r="C167" s="136"/>
      <c r="D167" s="171"/>
      <c r="E167" s="171"/>
      <c r="F167" s="136"/>
      <c r="G167" s="136"/>
      <c r="H167" s="137"/>
      <c r="I167" s="136"/>
      <c r="J167" s="136"/>
      <c r="K167" s="203"/>
      <c r="L167" s="136"/>
      <c r="M167" s="203"/>
      <c r="N167" s="137"/>
      <c r="O167" s="136"/>
      <c r="P167" s="136"/>
      <c r="Q167" s="136"/>
      <c r="R167" s="200"/>
      <c r="S167" s="136"/>
      <c r="T167" s="136"/>
      <c r="U167" s="203"/>
      <c r="V167" s="136"/>
      <c r="W167" s="203"/>
      <c r="X167" s="137"/>
      <c r="Y167" s="136"/>
      <c r="Z167" s="200"/>
    </row>
    <row r="168" spans="1:26">
      <c r="A168" s="98" t="s">
        <v>250</v>
      </c>
      <c r="B168" s="21" t="s">
        <v>281</v>
      </c>
      <c r="C168" s="97">
        <v>41913</v>
      </c>
      <c r="D168" s="186">
        <v>168.24269064505603</v>
      </c>
      <c r="E168" s="186">
        <v>1.3286009954211191</v>
      </c>
      <c r="F168" s="186">
        <v>1450.4603785840757</v>
      </c>
      <c r="G168" s="186">
        <v>886.11356936272398</v>
      </c>
      <c r="H168" s="100">
        <v>1.0000000000000001E-32</v>
      </c>
      <c r="I168" s="101">
        <v>100</v>
      </c>
      <c r="J168" s="102">
        <v>4.874806153754857E-2</v>
      </c>
      <c r="K168" s="207">
        <v>1.9165532937725105</v>
      </c>
      <c r="L168" s="103">
        <v>0.55194359463492315</v>
      </c>
      <c r="M168" s="207">
        <v>2.7438065313953235</v>
      </c>
      <c r="N168" s="80">
        <v>-4.7791629389964751E-5</v>
      </c>
      <c r="O168" s="85">
        <v>-8.8155247204947662E-2</v>
      </c>
      <c r="P168" s="85">
        <v>1.6908956401095601</v>
      </c>
      <c r="Q168" s="86">
        <v>2.3433051307837398</v>
      </c>
      <c r="R168" s="85">
        <v>37.850974893870941</v>
      </c>
      <c r="S168" s="87">
        <v>0.78829584430260946</v>
      </c>
      <c r="T168" s="84">
        <v>4.874806153754857E-2</v>
      </c>
      <c r="U168" s="87">
        <v>1.9165532937725105</v>
      </c>
      <c r="V168" s="84">
        <v>0.1775748905713275</v>
      </c>
      <c r="W168" s="87">
        <v>2.0723385017933298</v>
      </c>
      <c r="X168" s="104">
        <v>2.6419398781771564E-2</v>
      </c>
      <c r="Y168" s="87">
        <v>0.78829584430260946</v>
      </c>
      <c r="Z168" s="85">
        <v>0.38038951822805278</v>
      </c>
    </row>
    <row r="169" spans="1:26">
      <c r="A169" s="98" t="s">
        <v>251</v>
      </c>
      <c r="B169" s="21" t="s">
        <v>281</v>
      </c>
      <c r="C169" s="97">
        <v>41913</v>
      </c>
      <c r="D169" s="186">
        <v>163.17562488681287</v>
      </c>
      <c r="E169" s="186">
        <v>3.5969471352648048</v>
      </c>
      <c r="F169" s="186">
        <v>88.004162940421509</v>
      </c>
      <c r="G169" s="186">
        <v>229.59684916197801</v>
      </c>
      <c r="H169" s="100">
        <v>7.8115000603720002E-4</v>
      </c>
      <c r="I169" s="101">
        <v>37.801814885816896</v>
      </c>
      <c r="J169" s="102">
        <v>5.0480436049591536E-2</v>
      </c>
      <c r="K169" s="207">
        <v>6.3789800794612255</v>
      </c>
      <c r="L169" s="103">
        <v>0.12567842811699048</v>
      </c>
      <c r="M169" s="207">
        <v>4.3872838062330315</v>
      </c>
      <c r="N169" s="80">
        <v>7.7300779782055653E-5</v>
      </c>
      <c r="O169" s="85">
        <v>0.14264790758273652</v>
      </c>
      <c r="P169" s="85">
        <v>0.39594750820522201</v>
      </c>
      <c r="Q169" s="86">
        <v>1.53990770406861</v>
      </c>
      <c r="R169" s="85">
        <v>38.95364505842484</v>
      </c>
      <c r="S169" s="87">
        <v>2.1874851815404108</v>
      </c>
      <c r="T169" s="84">
        <v>5.0480436049591536E-2</v>
      </c>
      <c r="U169" s="87">
        <v>6.3789800794612255</v>
      </c>
      <c r="V169" s="84">
        <v>0.13549802199259742</v>
      </c>
      <c r="W169" s="87">
        <v>14.421118069974893</v>
      </c>
      <c r="X169" s="104">
        <v>2.5301482173538427E-2</v>
      </c>
      <c r="Y169" s="87">
        <v>2.2562741165882949</v>
      </c>
      <c r="Z169" s="85">
        <v>0.15645625433758223</v>
      </c>
    </row>
    <row r="170" spans="1:26">
      <c r="A170" s="98" t="s">
        <v>252</v>
      </c>
      <c r="B170" s="21" t="s">
        <v>281</v>
      </c>
      <c r="C170" s="97">
        <v>41913</v>
      </c>
      <c r="D170" s="186">
        <v>170.652528055299</v>
      </c>
      <c r="E170" s="186">
        <v>1.562123922625515</v>
      </c>
      <c r="F170" s="186">
        <v>350.8673308283781</v>
      </c>
      <c r="G170" s="186">
        <v>389.114064053513</v>
      </c>
      <c r="H170" s="100">
        <v>-7.3689938899319245E-5</v>
      </c>
      <c r="I170" s="101">
        <v>100.00133965184337</v>
      </c>
      <c r="J170" s="102">
        <v>5.0215226316924988E-2</v>
      </c>
      <c r="K170" s="207">
        <v>3.1192242388181817</v>
      </c>
      <c r="L170" s="103">
        <v>0.31542152707935622</v>
      </c>
      <c r="M170" s="207">
        <v>2.6302194395073064</v>
      </c>
      <c r="N170" s="80">
        <v>4.8521027890182546E-5</v>
      </c>
      <c r="O170" s="85">
        <v>8.9482586897421043E-2</v>
      </c>
      <c r="P170" s="85">
        <v>0.93146454016596303</v>
      </c>
      <c r="Q170" s="86">
        <v>5.0963556927612403</v>
      </c>
      <c r="R170" s="85">
        <v>37.244631476975449</v>
      </c>
      <c r="S170" s="87">
        <v>0.90318896853445585</v>
      </c>
      <c r="T170" s="84">
        <v>5.0215226316924988E-2</v>
      </c>
      <c r="U170" s="87">
        <v>3.1192242388181817</v>
      </c>
      <c r="V170" s="84">
        <v>0.19015761966719311</v>
      </c>
      <c r="W170" s="87">
        <v>3.8160958718958495</v>
      </c>
      <c r="X170" s="104">
        <v>2.6885995424635517E-2</v>
      </c>
      <c r="Y170" s="87">
        <v>0.91332868657418087</v>
      </c>
      <c r="Z170" s="85">
        <v>0.23933588600341849</v>
      </c>
    </row>
    <row r="171" spans="1:26">
      <c r="A171" s="98" t="s">
        <v>253</v>
      </c>
      <c r="B171" s="21" t="s">
        <v>281</v>
      </c>
      <c r="C171" s="97">
        <v>41913</v>
      </c>
      <c r="D171" s="186">
        <v>171.04821878927038</v>
      </c>
      <c r="E171" s="186">
        <v>1.3856412621615666</v>
      </c>
      <c r="F171" s="186">
        <v>708.61070497165349</v>
      </c>
      <c r="G171" s="186">
        <v>715.85071768768898</v>
      </c>
      <c r="H171" s="100">
        <v>-3.7777786394863048E-5</v>
      </c>
      <c r="I171" s="101">
        <v>100.00068671023354</v>
      </c>
      <c r="J171" s="102">
        <v>4.9115423436736111E-2</v>
      </c>
      <c r="K171" s="207">
        <v>2.0580239326099035</v>
      </c>
      <c r="L171" s="103">
        <v>0.31865208481486601</v>
      </c>
      <c r="M171" s="207">
        <v>2.8956918975340624</v>
      </c>
      <c r="N171" s="80">
        <v>-2.6852347982813808E-5</v>
      </c>
      <c r="O171" s="85">
        <v>-4.9519490687461434E-2</v>
      </c>
      <c r="P171" s="85">
        <v>1.0225523843856399</v>
      </c>
      <c r="Q171" s="86">
        <v>2.8013753408953002</v>
      </c>
      <c r="R171" s="85">
        <v>37.207945801536802</v>
      </c>
      <c r="S171" s="87">
        <v>0.80779856945324391</v>
      </c>
      <c r="T171" s="84">
        <v>4.9115423436736111E-2</v>
      </c>
      <c r="U171" s="87">
        <v>2.0580239326099035</v>
      </c>
      <c r="V171" s="84">
        <v>0.18419131750427603</v>
      </c>
      <c r="W171" s="87">
        <v>2.4579132533553509</v>
      </c>
      <c r="X171" s="104">
        <v>2.6894703637530666E-2</v>
      </c>
      <c r="Y171" s="87">
        <v>0.81079307123892064</v>
      </c>
      <c r="Z171" s="85">
        <v>0.32987049894136394</v>
      </c>
    </row>
    <row r="172" spans="1:26">
      <c r="A172" s="98" t="s">
        <v>254</v>
      </c>
      <c r="B172" s="21" t="s">
        <v>281</v>
      </c>
      <c r="C172" s="97">
        <v>41913</v>
      </c>
      <c r="D172" s="186">
        <v>169.55195854981685</v>
      </c>
      <c r="E172" s="186">
        <v>1.3573852911029818</v>
      </c>
      <c r="F172" s="186">
        <v>547.39322325502565</v>
      </c>
      <c r="G172" s="186">
        <v>593.93737074682304</v>
      </c>
      <c r="H172" s="100">
        <v>3.4455767868717786E-4</v>
      </c>
      <c r="I172" s="101">
        <v>35.357553738672905</v>
      </c>
      <c r="J172" s="102">
        <v>4.7771306373053907E-2</v>
      </c>
      <c r="K172" s="207">
        <v>2.2226769452142854</v>
      </c>
      <c r="L172" s="103">
        <v>0.30061409609208917</v>
      </c>
      <c r="M172" s="207">
        <v>1.7906185553463578</v>
      </c>
      <c r="N172" s="80">
        <v>-1.1611067719889749E-4</v>
      </c>
      <c r="O172" s="85">
        <v>-0.21415120023567585</v>
      </c>
      <c r="P172" s="85">
        <v>0.95204852813257002</v>
      </c>
      <c r="Q172" s="86">
        <v>0.16696317886076001</v>
      </c>
      <c r="R172" s="85">
        <v>37.601153503409812</v>
      </c>
      <c r="S172" s="87">
        <v>0.79706057310700684</v>
      </c>
      <c r="T172" s="84">
        <v>4.7771306373053907E-2</v>
      </c>
      <c r="U172" s="87">
        <v>2.2226769452142854</v>
      </c>
      <c r="V172" s="84">
        <v>0.15544135754722402</v>
      </c>
      <c r="W172" s="87">
        <v>5.0126277067679146</v>
      </c>
      <c r="X172" s="104">
        <v>2.6425920071428438E-2</v>
      </c>
      <c r="Y172" s="87">
        <v>0.82851737916782853</v>
      </c>
      <c r="Z172" s="85">
        <v>0.16528603910663198</v>
      </c>
    </row>
    <row r="173" spans="1:26">
      <c r="A173" s="109" t="s">
        <v>312</v>
      </c>
      <c r="B173" s="145"/>
      <c r="C173" s="24"/>
      <c r="D173" s="172">
        <v>169.55221001474209</v>
      </c>
      <c r="E173" s="178"/>
      <c r="F173" s="110" t="s">
        <v>299</v>
      </c>
      <c r="G173" s="146"/>
      <c r="H173" s="146"/>
      <c r="I173" s="111">
        <v>0.21715947657932833</v>
      </c>
      <c r="J173" s="69"/>
      <c r="K173" s="202"/>
      <c r="L173" s="69"/>
      <c r="M173" s="202"/>
      <c r="N173" s="147"/>
      <c r="O173" s="69"/>
      <c r="P173" s="69"/>
      <c r="Q173" s="69"/>
      <c r="R173" s="199"/>
      <c r="S173" s="69"/>
      <c r="T173" s="69"/>
      <c r="U173" s="202"/>
      <c r="V173" s="69"/>
      <c r="W173" s="202"/>
      <c r="X173" s="147"/>
      <c r="Y173" s="69"/>
      <c r="Z173" s="199"/>
    </row>
    <row r="174" spans="1:26">
      <c r="A174" s="124" t="s">
        <v>300</v>
      </c>
      <c r="B174" s="69"/>
      <c r="C174" s="21"/>
      <c r="D174" s="174">
        <v>1.529177983057314</v>
      </c>
      <c r="E174" s="179"/>
      <c r="F174" s="114" t="s">
        <v>303</v>
      </c>
      <c r="G174" s="148"/>
      <c r="H174" s="148"/>
      <c r="I174" s="204">
        <v>1.3754773127398212</v>
      </c>
      <c r="J174" s="69"/>
      <c r="K174" s="202"/>
      <c r="L174" s="69"/>
      <c r="M174" s="202"/>
      <c r="N174" s="147"/>
      <c r="O174" s="69"/>
      <c r="P174" s="69"/>
      <c r="Q174" s="69"/>
      <c r="R174" s="199"/>
      <c r="S174" s="69"/>
      <c r="T174" s="69"/>
      <c r="U174" s="202"/>
      <c r="V174" s="69"/>
      <c r="W174" s="202"/>
      <c r="X174" s="147"/>
      <c r="Y174" s="69"/>
      <c r="Z174" s="199"/>
    </row>
    <row r="175" spans="1:26">
      <c r="A175" s="116" t="s">
        <v>301</v>
      </c>
      <c r="B175" s="149"/>
      <c r="C175" s="150"/>
      <c r="D175" s="176">
        <v>1.4419937557863787</v>
      </c>
      <c r="E175" s="184"/>
      <c r="F175" s="151"/>
      <c r="G175" s="151"/>
      <c r="H175" s="151"/>
      <c r="I175" s="152"/>
      <c r="J175" s="69"/>
      <c r="K175" s="202"/>
      <c r="L175" s="69"/>
      <c r="M175" s="202"/>
      <c r="N175" s="147"/>
      <c r="O175" s="69"/>
      <c r="P175" s="69"/>
      <c r="Q175" s="69"/>
      <c r="R175" s="199"/>
      <c r="S175" s="69"/>
      <c r="T175" s="69"/>
      <c r="U175" s="202"/>
      <c r="V175" s="69"/>
      <c r="W175" s="202"/>
      <c r="X175" s="147"/>
      <c r="Y175" s="69"/>
      <c r="Z175" s="199"/>
    </row>
    <row r="176" spans="1:26" s="138" customFormat="1">
      <c r="A176" s="135" t="s">
        <v>478</v>
      </c>
      <c r="B176" s="136"/>
      <c r="C176" s="136"/>
      <c r="D176" s="171"/>
      <c r="E176" s="171"/>
      <c r="F176" s="136"/>
      <c r="G176" s="136"/>
      <c r="H176" s="137"/>
      <c r="I176" s="136"/>
      <c r="J176" s="136"/>
      <c r="K176" s="203"/>
      <c r="L176" s="136"/>
      <c r="M176" s="203"/>
      <c r="N176" s="137"/>
      <c r="O176" s="136"/>
      <c r="P176" s="136"/>
      <c r="Q176" s="136"/>
      <c r="R176" s="200"/>
      <c r="S176" s="136"/>
      <c r="T176" s="136"/>
      <c r="U176" s="203"/>
      <c r="V176" s="136"/>
      <c r="W176" s="203"/>
      <c r="X176" s="137"/>
      <c r="Y176" s="136"/>
      <c r="Z176" s="200"/>
    </row>
    <row r="177" spans="1:26">
      <c r="A177" s="98" t="s">
        <v>255</v>
      </c>
      <c r="B177" s="21" t="s">
        <v>281</v>
      </c>
      <c r="C177" s="97">
        <v>41913</v>
      </c>
      <c r="D177" s="186">
        <v>171.55538151268092</v>
      </c>
      <c r="E177" s="186">
        <v>3.2394642433856831</v>
      </c>
      <c r="F177" s="186">
        <v>226.55641495398743</v>
      </c>
      <c r="G177" s="186">
        <v>458.74163374584202</v>
      </c>
      <c r="H177" s="100">
        <v>-8.8965407006610055E-5</v>
      </c>
      <c r="I177" s="101">
        <v>70.711821671022278</v>
      </c>
      <c r="J177" s="102">
        <v>4.9861120435055695E-2</v>
      </c>
      <c r="K177" s="207">
        <v>5.0788274729936269</v>
      </c>
      <c r="L177" s="103">
        <v>0.14602650888394836</v>
      </c>
      <c r="M177" s="207">
        <v>4.7503656714815525</v>
      </c>
      <c r="N177" s="80">
        <v>2.3134991569049805E-5</v>
      </c>
      <c r="O177" s="85">
        <v>4.2662355885200086E-2</v>
      </c>
      <c r="P177" s="85">
        <v>0.51016249546935799</v>
      </c>
      <c r="Q177" s="86">
        <v>3.09443918899336</v>
      </c>
      <c r="R177" s="85">
        <v>37.063013962941319</v>
      </c>
      <c r="S177" s="87">
        <v>1.8795044517848223</v>
      </c>
      <c r="T177" s="84">
        <v>4.9861120435055695E-2</v>
      </c>
      <c r="U177" s="87">
        <v>5.0788274729936269</v>
      </c>
      <c r="V177" s="84">
        <v>0.19065955616077296</v>
      </c>
      <c r="W177" s="87">
        <v>5.5861389752015791</v>
      </c>
      <c r="X177" s="104">
        <v>2.7025340630751515E-2</v>
      </c>
      <c r="Y177" s="87">
        <v>1.8830695253949568</v>
      </c>
      <c r="Z177" s="85">
        <v>0.33709679149667149</v>
      </c>
    </row>
    <row r="178" spans="1:26" s="96" customFormat="1">
      <c r="A178" s="189" t="s">
        <v>256</v>
      </c>
      <c r="B178" s="88" t="s">
        <v>281</v>
      </c>
      <c r="C178" s="89">
        <v>41913</v>
      </c>
      <c r="D178" s="190">
        <v>104.13865985408678</v>
      </c>
      <c r="E178" s="190">
        <v>1.3146235279051142</v>
      </c>
      <c r="F178" s="190">
        <v>1465.7750023137696</v>
      </c>
      <c r="G178" s="190">
        <v>2188.93015304255</v>
      </c>
      <c r="H178" s="191">
        <v>-1.9478474794642755E-5</v>
      </c>
      <c r="I178" s="192">
        <v>100.0003539972095</v>
      </c>
      <c r="J178" s="193">
        <v>4.9338872052967692E-2</v>
      </c>
      <c r="K178" s="208">
        <v>2.6718562021499745</v>
      </c>
      <c r="L178" s="194">
        <v>0.22400182784914099</v>
      </c>
      <c r="M178" s="208">
        <v>1.4218062571436947</v>
      </c>
      <c r="N178" s="91">
        <v>8.2761227361766718E-5</v>
      </c>
      <c r="O178" s="93">
        <v>0.15347809715404165</v>
      </c>
      <c r="P178" s="93">
        <v>0.69172859411959997</v>
      </c>
      <c r="Q178" s="94">
        <v>1.6904642530882501</v>
      </c>
      <c r="R178" s="93">
        <v>61.311790320284381</v>
      </c>
      <c r="S178" s="95">
        <v>1.2589560665878947</v>
      </c>
      <c r="T178" s="92">
        <v>4.9338872052967692E-2</v>
      </c>
      <c r="U178" s="95">
        <v>2.6718562021499745</v>
      </c>
      <c r="V178" s="92">
        <v>0.11163922123625329</v>
      </c>
      <c r="W178" s="95">
        <v>2.9950985354027231</v>
      </c>
      <c r="X178" s="195">
        <v>1.6315968217081953E-2</v>
      </c>
      <c r="Y178" s="95">
        <v>1.259473802605124</v>
      </c>
      <c r="Z178" s="93">
        <v>0.42051164184345413</v>
      </c>
    </row>
    <row r="179" spans="1:26" s="96" customFormat="1">
      <c r="A179" s="189" t="s">
        <v>257</v>
      </c>
      <c r="B179" s="88" t="s">
        <v>281</v>
      </c>
      <c r="C179" s="89">
        <v>41913</v>
      </c>
      <c r="D179" s="190">
        <v>100.56337872614965</v>
      </c>
      <c r="E179" s="190">
        <v>0.7646411189821023</v>
      </c>
      <c r="F179" s="190">
        <v>1717.0383905788296</v>
      </c>
      <c r="G179" s="190">
        <v>1701.8517117194799</v>
      </c>
      <c r="H179" s="191">
        <v>1.0000000000000001E-32</v>
      </c>
      <c r="I179" s="192">
        <v>100</v>
      </c>
      <c r="J179" s="193">
        <v>4.7058627206232724E-2</v>
      </c>
      <c r="K179" s="208">
        <v>3.242971545795243</v>
      </c>
      <c r="L179" s="194">
        <v>0.32847615976361622</v>
      </c>
      <c r="M179" s="208">
        <v>1.3239411236302476</v>
      </c>
      <c r="N179" s="91">
        <v>-6.7109759490220332E-5</v>
      </c>
      <c r="O179" s="93">
        <v>-0.12448969746439596</v>
      </c>
      <c r="P179" s="93">
        <v>1.04221809999877</v>
      </c>
      <c r="Q179" s="94">
        <v>0.38185938479744302</v>
      </c>
      <c r="R179" s="93">
        <v>63.681385952913374</v>
      </c>
      <c r="S179" s="95">
        <v>0.74120442386486241</v>
      </c>
      <c r="T179" s="92">
        <v>4.7058627206232724E-2</v>
      </c>
      <c r="U179" s="95">
        <v>3.242971545795243</v>
      </c>
      <c r="V179" s="92">
        <v>0.10188916937192583</v>
      </c>
      <c r="W179" s="95">
        <v>3.3265971269142924</v>
      </c>
      <c r="X179" s="195">
        <v>1.5703175818745679E-2</v>
      </c>
      <c r="Y179" s="95">
        <v>0.74120442386486241</v>
      </c>
      <c r="Z179" s="93">
        <v>0.22281159863574879</v>
      </c>
    </row>
    <row r="180" spans="1:26">
      <c r="A180" s="98" t="s">
        <v>258</v>
      </c>
      <c r="B180" s="21" t="s">
        <v>281</v>
      </c>
      <c r="C180" s="97">
        <v>41913</v>
      </c>
      <c r="D180" s="186">
        <v>172.70758857245173</v>
      </c>
      <c r="E180" s="186">
        <v>1.8279859565230805</v>
      </c>
      <c r="F180" s="186">
        <v>874.66592933892605</v>
      </c>
      <c r="G180" s="186">
        <v>736.55267537480302</v>
      </c>
      <c r="H180" s="100">
        <v>-6.9384176883092901E-13</v>
      </c>
      <c r="I180" s="101">
        <v>9999</v>
      </c>
      <c r="J180" s="102">
        <v>4.9432563907664713E-2</v>
      </c>
      <c r="K180" s="207">
        <v>2.0356824106430702</v>
      </c>
      <c r="L180" s="103">
        <v>0.37614998359051538</v>
      </c>
      <c r="M180" s="207">
        <v>2.8001339449603422</v>
      </c>
      <c r="N180" s="80">
        <v>-7.6770482377512902E-6</v>
      </c>
      <c r="O180" s="85">
        <v>-1.4155576915881816E-2</v>
      </c>
      <c r="P180" s="85">
        <v>1.22670100213449</v>
      </c>
      <c r="Q180" s="86">
        <v>1.0983601060571899</v>
      </c>
      <c r="R180" s="85">
        <v>36.832937004792591</v>
      </c>
      <c r="S180" s="87">
        <v>1.0607286905328743</v>
      </c>
      <c r="T180" s="84">
        <v>4.9432563907664713E-2</v>
      </c>
      <c r="U180" s="87">
        <v>2.0356824106430702</v>
      </c>
      <c r="V180" s="84">
        <v>0.18504530095430574</v>
      </c>
      <c r="W180" s="87">
        <v>2.2954625307568643</v>
      </c>
      <c r="X180" s="104">
        <v>2.7149613398537199E-2</v>
      </c>
      <c r="Y180" s="87">
        <v>1.0607286905328821</v>
      </c>
      <c r="Z180" s="85">
        <v>0.46209802003744166</v>
      </c>
    </row>
    <row r="181" spans="1:26">
      <c r="A181" s="98" t="s">
        <v>259</v>
      </c>
      <c r="B181" s="21" t="s">
        <v>281</v>
      </c>
      <c r="C181" s="97">
        <v>41913</v>
      </c>
      <c r="D181" s="186">
        <v>175.17302569036931</v>
      </c>
      <c r="E181" s="186">
        <v>1.8430989719258537</v>
      </c>
      <c r="F181" s="186">
        <v>1860.2825485274554</v>
      </c>
      <c r="G181" s="186">
        <v>1099.62321033184</v>
      </c>
      <c r="H181" s="100">
        <v>1.0000000000000001E-32</v>
      </c>
      <c r="I181" s="101">
        <v>100</v>
      </c>
      <c r="J181" s="102">
        <v>4.9560204599221912E-2</v>
      </c>
      <c r="K181" s="207">
        <v>1.6081668514703353</v>
      </c>
      <c r="L181" s="103">
        <v>0.5499818441076505</v>
      </c>
      <c r="M181" s="207">
        <v>2.700131718362428</v>
      </c>
      <c r="N181" s="80">
        <v>-2.5579535736206527E-6</v>
      </c>
      <c r="O181" s="85">
        <v>-4.7155877178139891E-3</v>
      </c>
      <c r="P181" s="85">
        <v>1.7475730364485</v>
      </c>
      <c r="Q181" s="86">
        <v>1.89405009865053</v>
      </c>
      <c r="R181" s="85">
        <v>36.304208680939553</v>
      </c>
      <c r="S181" s="87">
        <v>1.0571830901553714</v>
      </c>
      <c r="T181" s="84">
        <v>4.9560204599221912E-2</v>
      </c>
      <c r="U181" s="87">
        <v>1.6081668514703353</v>
      </c>
      <c r="V181" s="84">
        <v>0.18822503666712259</v>
      </c>
      <c r="W181" s="87">
        <v>1.9245354525906948</v>
      </c>
      <c r="X181" s="104">
        <v>2.7545015752540567E-2</v>
      </c>
      <c r="Y181" s="87">
        <v>1.0571830901553714</v>
      </c>
      <c r="Z181" s="85">
        <v>0.54931858424964564</v>
      </c>
    </row>
    <row r="182" spans="1:26" ht="14">
      <c r="A182" s="109" t="s">
        <v>311</v>
      </c>
      <c r="B182" s="145"/>
      <c r="C182" s="24"/>
      <c r="D182" s="172">
        <v>173.60206253615044</v>
      </c>
      <c r="E182" s="178"/>
      <c r="F182" s="110" t="s">
        <v>299</v>
      </c>
      <c r="G182" s="146"/>
      <c r="H182" s="146"/>
      <c r="I182" s="111">
        <v>0.50548624532436981</v>
      </c>
      <c r="J182" s="69"/>
      <c r="K182" s="202"/>
      <c r="L182" s="69"/>
      <c r="M182" s="202"/>
      <c r="N182" s="147"/>
      <c r="O182" s="69"/>
      <c r="P182"/>
      <c r="Q182"/>
      <c r="R182" s="199"/>
      <c r="S182" s="69"/>
      <c r="T182" s="69"/>
      <c r="U182" s="69"/>
      <c r="V182"/>
      <c r="W182" s="205"/>
      <c r="X182"/>
      <c r="Y182"/>
      <c r="Z182" s="201"/>
    </row>
    <row r="183" spans="1:26" ht="14">
      <c r="A183" s="124" t="s">
        <v>300</v>
      </c>
      <c r="B183" s="69"/>
      <c r="C183" s="21"/>
      <c r="D183" s="174">
        <v>2.5056838175945955</v>
      </c>
      <c r="E183" s="179"/>
      <c r="F183" s="114" t="s">
        <v>303</v>
      </c>
      <c r="G183" s="148"/>
      <c r="H183" s="148"/>
      <c r="I183" s="204">
        <v>2.4104816756636449</v>
      </c>
      <c r="J183" s="69"/>
      <c r="K183" s="202"/>
      <c r="L183" s="69"/>
      <c r="M183" s="202"/>
      <c r="N183" s="147"/>
      <c r="O183" s="69"/>
      <c r="P183"/>
      <c r="Q183"/>
      <c r="R183" s="199"/>
      <c r="S183" s="69"/>
      <c r="T183" s="69"/>
      <c r="U183" s="69"/>
      <c r="V183"/>
      <c r="W183" s="205"/>
      <c r="X183"/>
      <c r="Y183"/>
      <c r="Z183" s="201"/>
    </row>
    <row r="184" spans="1:26" ht="14">
      <c r="A184" s="116" t="s">
        <v>301</v>
      </c>
      <c r="B184" s="149"/>
      <c r="C184" s="150"/>
      <c r="D184" s="176">
        <v>0.68223587806658847</v>
      </c>
      <c r="E184" s="184"/>
      <c r="F184" s="151"/>
      <c r="G184" s="151"/>
      <c r="H184" s="151"/>
      <c r="I184" s="152"/>
      <c r="J184" s="69"/>
      <c r="K184" s="202"/>
      <c r="L184" s="69"/>
      <c r="M184" s="202"/>
      <c r="N184" s="147"/>
      <c r="O184" s="69"/>
      <c r="P184"/>
      <c r="Q184"/>
      <c r="R184" s="199"/>
      <c r="S184" s="69"/>
      <c r="T184" s="69"/>
      <c r="U184" s="69"/>
      <c r="V184"/>
      <c r="W184" s="205"/>
      <c r="X184"/>
      <c r="Y184"/>
      <c r="Z184" s="201"/>
    </row>
    <row r="185" spans="1:26" ht="14">
      <c r="A185" s="114"/>
      <c r="B185" s="109" t="s">
        <v>328</v>
      </c>
      <c r="C185" s="162"/>
      <c r="D185" s="140"/>
      <c r="E185" s="172">
        <v>170.00436968659253</v>
      </c>
      <c r="F185" s="173"/>
      <c r="G185" s="110" t="s">
        <v>299</v>
      </c>
      <c r="H185" s="162"/>
      <c r="I185" s="163"/>
      <c r="J185" s="111">
        <v>0.19643395324077031</v>
      </c>
      <c r="K185" s="202"/>
      <c r="L185" s="69"/>
      <c r="M185" s="206"/>
      <c r="N185" s="147"/>
      <c r="O185" s="69"/>
      <c r="P185"/>
      <c r="Q185"/>
      <c r="R185" s="199"/>
      <c r="S185" s="69"/>
      <c r="T185" s="69"/>
      <c r="U185" s="69"/>
      <c r="V185"/>
      <c r="W185" s="205"/>
      <c r="X185"/>
      <c r="Y185"/>
      <c r="Z185" s="201"/>
    </row>
    <row r="186" spans="1:26">
      <c r="A186" s="187" t="s">
        <v>479</v>
      </c>
      <c r="B186" s="112" t="s">
        <v>300</v>
      </c>
      <c r="C186" s="113"/>
      <c r="D186" s="113"/>
      <c r="E186" s="174">
        <v>1.4294929155194847</v>
      </c>
      <c r="F186" s="175"/>
      <c r="G186" s="114" t="s">
        <v>303</v>
      </c>
      <c r="H186" s="113"/>
      <c r="I186" s="115"/>
      <c r="J186" s="204">
        <v>1.2627819264110198</v>
      </c>
      <c r="K186" s="202"/>
      <c r="L186" s="69"/>
      <c r="M186" s="206"/>
      <c r="N186" s="147"/>
      <c r="O186" s="69"/>
      <c r="P186" s="69"/>
      <c r="Q186" s="69"/>
      <c r="R186" s="199"/>
      <c r="S186" s="69"/>
      <c r="T186" s="69"/>
      <c r="U186" s="69"/>
      <c r="V186" s="69"/>
      <c r="W186" s="202"/>
      <c r="X186" s="147"/>
      <c r="Y186" s="69"/>
      <c r="Z186" s="199"/>
    </row>
    <row r="187" spans="1:26">
      <c r="A187" s="114"/>
      <c r="B187" s="116" t="s">
        <v>301</v>
      </c>
      <c r="C187" s="117"/>
      <c r="D187" s="117"/>
      <c r="E187" s="176">
        <v>1.4357836060337796</v>
      </c>
      <c r="F187" s="177"/>
      <c r="G187" s="127" t="s">
        <v>329</v>
      </c>
      <c r="H187" s="118"/>
      <c r="I187" s="119"/>
      <c r="J187" s="168"/>
      <c r="K187" s="202"/>
      <c r="L187" s="69"/>
      <c r="M187" s="206"/>
      <c r="N187" s="147"/>
      <c r="O187" s="69"/>
      <c r="P187" s="69"/>
      <c r="Q187" s="69"/>
      <c r="R187" s="199"/>
      <c r="S187" s="69"/>
      <c r="T187" s="69"/>
      <c r="U187" s="69"/>
      <c r="V187" s="69"/>
      <c r="W187" s="202"/>
      <c r="X187" s="147"/>
      <c r="Y187" s="69"/>
      <c r="Z187" s="199"/>
    </row>
    <row r="188" spans="1:26" s="138" customFormat="1">
      <c r="A188" s="135" t="s">
        <v>137</v>
      </c>
      <c r="B188" s="136"/>
      <c r="C188" s="136"/>
      <c r="D188" s="171"/>
      <c r="E188" s="171"/>
      <c r="F188" s="136"/>
      <c r="G188" s="136"/>
      <c r="H188" s="137"/>
      <c r="I188" s="136"/>
      <c r="J188" s="136"/>
      <c r="K188" s="203"/>
      <c r="L188" s="136"/>
      <c r="M188" s="203"/>
      <c r="N188" s="137"/>
      <c r="O188" s="136"/>
      <c r="P188" s="136"/>
      <c r="Q188" s="136"/>
      <c r="R188" s="200"/>
      <c r="S188" s="136"/>
      <c r="T188" s="136"/>
      <c r="U188" s="136"/>
      <c r="V188" s="136"/>
      <c r="W188" s="203"/>
      <c r="X188" s="137"/>
      <c r="Y188" s="136"/>
      <c r="Z188" s="200"/>
    </row>
    <row r="189" spans="1:26">
      <c r="A189" s="98" t="s">
        <v>260</v>
      </c>
      <c r="B189" s="21" t="s">
        <v>281</v>
      </c>
      <c r="C189" s="97">
        <v>41913</v>
      </c>
      <c r="D189" s="186">
        <v>102.88157947576579</v>
      </c>
      <c r="E189" s="186">
        <v>1.8619292412588835</v>
      </c>
      <c r="F189" s="186">
        <v>1374.8583668589288</v>
      </c>
      <c r="G189" s="186">
        <v>1534.91980323967</v>
      </c>
      <c r="H189" s="100">
        <v>-3.0002483594063605E-6</v>
      </c>
      <c r="I189" s="101">
        <v>100.0006178125839</v>
      </c>
      <c r="J189" s="102">
        <v>4.4294580782606757E-2</v>
      </c>
      <c r="K189" s="207">
        <v>2.0430016983190669</v>
      </c>
      <c r="L189" s="103">
        <v>0.29713676636908964</v>
      </c>
      <c r="M189" s="207">
        <v>1.6010527291427767</v>
      </c>
      <c r="N189" s="80">
        <v>-2.5794981255084903E-4</v>
      </c>
      <c r="O189" s="85">
        <v>-0.47840944891779913</v>
      </c>
      <c r="P189" s="85">
        <v>0.92527876047183399</v>
      </c>
      <c r="Q189" s="86">
        <v>0.59162167495889495</v>
      </c>
      <c r="R189" s="85">
        <v>62.457293758057567</v>
      </c>
      <c r="S189" s="87">
        <v>1.8159531878326618</v>
      </c>
      <c r="T189" s="82">
        <v>4.4294580782606757E-2</v>
      </c>
      <c r="U189" s="87">
        <v>2.0430016983190669</v>
      </c>
      <c r="V189" s="82">
        <v>9.7887677127630052E-2</v>
      </c>
      <c r="W189" s="87">
        <v>2.7336389559530727</v>
      </c>
      <c r="X189" s="80">
        <v>1.6011831193154028E-2</v>
      </c>
      <c r="Y189" s="87">
        <v>1.8159617122528611</v>
      </c>
      <c r="Z189" s="85">
        <v>0.66430195849317375</v>
      </c>
    </row>
    <row r="190" spans="1:26">
      <c r="A190" s="98" t="s">
        <v>261</v>
      </c>
      <c r="B190" s="21" t="s">
        <v>281</v>
      </c>
      <c r="C190" s="97">
        <v>41913</v>
      </c>
      <c r="D190" s="210">
        <v>97.086340810509171</v>
      </c>
      <c r="E190" s="186">
        <v>1.2203736539456631</v>
      </c>
      <c r="F190" s="186">
        <v>125.30525155392264</v>
      </c>
      <c r="G190" s="186">
        <v>360.41496591554102</v>
      </c>
      <c r="H190" s="100">
        <v>1.3670263159737048E-4</v>
      </c>
      <c r="I190" s="105">
        <v>70.71453325690203</v>
      </c>
      <c r="J190" s="102">
        <v>5.3038969275090934E-2</v>
      </c>
      <c r="K190" s="207">
        <v>6.6052307632644647</v>
      </c>
      <c r="L190" s="103">
        <v>0.11980551963084814</v>
      </c>
      <c r="M190" s="207">
        <v>5.26352183733876</v>
      </c>
      <c r="N190" s="80">
        <v>3.4361377823959732E-4</v>
      </c>
      <c r="O190" s="85">
        <v>0.637592637934569</v>
      </c>
      <c r="P190" s="85">
        <v>0.359142480463852</v>
      </c>
      <c r="Q190" s="86">
        <v>0.33335887627233701</v>
      </c>
      <c r="R190" s="85">
        <v>65.479857148633386</v>
      </c>
      <c r="S190" s="87">
        <v>1.1827551079236269</v>
      </c>
      <c r="T190" s="82">
        <v>5.3038969275090934E-2</v>
      </c>
      <c r="U190" s="87">
        <v>6.6052307632644647</v>
      </c>
      <c r="V190" s="82">
        <v>0.10718630481790881</v>
      </c>
      <c r="W190" s="87">
        <v>7.5210252012787828</v>
      </c>
      <c r="X190" s="80">
        <v>1.5233133629023312E-2</v>
      </c>
      <c r="Y190" s="87">
        <v>1.1963479213570358</v>
      </c>
      <c r="Z190" s="85">
        <v>0.15906713371384842</v>
      </c>
    </row>
    <row r="191" spans="1:26">
      <c r="A191" s="98" t="s">
        <v>262</v>
      </c>
      <c r="B191" s="21" t="s">
        <v>281</v>
      </c>
      <c r="C191" s="97">
        <v>41913</v>
      </c>
      <c r="D191" s="186">
        <v>101.32578513080094</v>
      </c>
      <c r="E191" s="186">
        <v>1.4410833126354865</v>
      </c>
      <c r="F191" s="186">
        <v>372.10171119624772</v>
      </c>
      <c r="G191" s="186">
        <v>505.452512658307</v>
      </c>
      <c r="H191" s="100">
        <v>-1.114865220876292E-4</v>
      </c>
      <c r="I191" s="101">
        <v>100</v>
      </c>
      <c r="J191" s="102">
        <v>4.5485464478489196E-2</v>
      </c>
      <c r="K191" s="207">
        <v>3.625560696349186</v>
      </c>
      <c r="L191" s="103">
        <v>0.24197259928928619</v>
      </c>
      <c r="M191" s="207">
        <v>6.6716974504182316</v>
      </c>
      <c r="N191" s="80">
        <v>-1.7495035667922467E-4</v>
      </c>
      <c r="O191" s="85">
        <v>-0.32451537952412224</v>
      </c>
      <c r="P191" s="85">
        <v>0.76046919945884395</v>
      </c>
      <c r="Q191" s="86">
        <v>0.86890547876109303</v>
      </c>
      <c r="R191" s="85">
        <v>63.326818827490726</v>
      </c>
      <c r="S191" s="87">
        <v>1.4146853384101017</v>
      </c>
      <c r="T191" s="82">
        <v>4.5485464478489196E-2</v>
      </c>
      <c r="U191" s="87">
        <v>3.625560696349186</v>
      </c>
      <c r="V191" s="82">
        <v>0.10282661377464176</v>
      </c>
      <c r="W191" s="87">
        <v>5.1340278764539669</v>
      </c>
      <c r="X191" s="80">
        <v>1.5823753376774784E-2</v>
      </c>
      <c r="Y191" s="87">
        <v>1.4296583517170343</v>
      </c>
      <c r="Z191" s="85">
        <v>0.27846719693008137</v>
      </c>
    </row>
    <row r="192" spans="1:26">
      <c r="A192" s="98" t="s">
        <v>263</v>
      </c>
      <c r="B192" s="21" t="s">
        <v>281</v>
      </c>
      <c r="C192" s="97">
        <v>41913</v>
      </c>
      <c r="D192" s="210">
        <v>95.934243537689198</v>
      </c>
      <c r="E192" s="186">
        <v>1.153019319539476</v>
      </c>
      <c r="F192" s="186">
        <v>224.43371864523803</v>
      </c>
      <c r="G192" s="186">
        <v>348.11886068877601</v>
      </c>
      <c r="H192" s="100">
        <v>-1.6949296774218601E-4</v>
      </c>
      <c r="I192" s="101">
        <v>9999</v>
      </c>
      <c r="J192" s="102">
        <v>5.2879379044682567E-2</v>
      </c>
      <c r="K192" s="207">
        <v>3.5210032579616266</v>
      </c>
      <c r="L192" s="103">
        <v>0.23496824679449366</v>
      </c>
      <c r="M192" s="207">
        <v>3.8720104702407769</v>
      </c>
      <c r="N192" s="80">
        <v>3.343560879345583E-4</v>
      </c>
      <c r="O192" s="85">
        <v>0.62047360829144704</v>
      </c>
      <c r="P192" s="85">
        <v>0.66597951889713802</v>
      </c>
      <c r="Q192" s="86">
        <v>0.26685820371000901</v>
      </c>
      <c r="R192" s="85">
        <v>66.283574922973827</v>
      </c>
      <c r="S192" s="87">
        <v>1.1846333586712205</v>
      </c>
      <c r="T192" s="82">
        <v>5.2879379044682567E-2</v>
      </c>
      <c r="U192" s="87">
        <v>3.5210032579616266</v>
      </c>
      <c r="V192" s="82">
        <v>0.11550543548297226</v>
      </c>
      <c r="W192" s="87">
        <v>446.59638804709203</v>
      </c>
      <c r="X192" s="80">
        <v>1.5134146398589586E-2</v>
      </c>
      <c r="Y192" s="87">
        <v>31.373884005033482</v>
      </c>
      <c r="Z192" s="85">
        <v>7.0251092137639984E-2</v>
      </c>
    </row>
    <row r="193" spans="1:26">
      <c r="A193" s="109" t="s">
        <v>310</v>
      </c>
      <c r="B193" s="145"/>
      <c r="C193" s="24"/>
      <c r="D193" s="172">
        <v>98.383952154896363</v>
      </c>
      <c r="E193" s="178"/>
      <c r="F193" s="110" t="s">
        <v>299</v>
      </c>
      <c r="G193" s="146"/>
      <c r="H193" s="146"/>
      <c r="I193" s="111">
        <v>1.3395691391226905E-3</v>
      </c>
      <c r="J193" s="69"/>
      <c r="K193" s="202"/>
      <c r="L193" s="69"/>
      <c r="M193" s="202"/>
      <c r="N193" s="147"/>
      <c r="O193" s="69"/>
      <c r="P193" s="69"/>
      <c r="Q193" s="69"/>
      <c r="R193" s="199"/>
      <c r="S193" s="69"/>
      <c r="T193" s="69"/>
      <c r="U193" s="69"/>
      <c r="V193" s="69"/>
      <c r="W193" s="202"/>
      <c r="X193" s="147"/>
      <c r="Y193" s="69"/>
      <c r="Z193" s="199"/>
    </row>
    <row r="194" spans="1:26">
      <c r="A194" s="124" t="s">
        <v>300</v>
      </c>
      <c r="B194" s="69"/>
      <c r="C194" s="21"/>
      <c r="D194" s="174">
        <v>4.9291503267008254</v>
      </c>
      <c r="E194" s="179"/>
      <c r="F194" s="114" t="s">
        <v>303</v>
      </c>
      <c r="G194" s="148"/>
      <c r="H194" s="148"/>
      <c r="I194" s="204">
        <v>4.9071938696868855</v>
      </c>
      <c r="J194" s="69"/>
      <c r="K194" s="202"/>
      <c r="L194" s="69"/>
      <c r="M194" s="202"/>
      <c r="N194" s="147"/>
      <c r="O194" s="69"/>
      <c r="P194" s="69"/>
      <c r="Q194" s="69"/>
      <c r="R194" s="199"/>
      <c r="S194" s="69"/>
      <c r="T194" s="69"/>
      <c r="U194" s="69"/>
      <c r="V194" s="69"/>
      <c r="W194" s="202"/>
      <c r="X194" s="147"/>
      <c r="Y194" s="69"/>
      <c r="Z194" s="199"/>
    </row>
    <row r="195" spans="1:26">
      <c r="A195" s="116" t="s">
        <v>301</v>
      </c>
      <c r="B195" s="149"/>
      <c r="C195" s="150"/>
      <c r="D195" s="185">
        <v>5.2156169955277383</v>
      </c>
      <c r="E195" s="184"/>
      <c r="F195" s="151"/>
      <c r="G195" s="151"/>
      <c r="H195" s="151"/>
      <c r="I195" s="152"/>
      <c r="J195" s="69"/>
      <c r="K195" s="202"/>
      <c r="L195" s="69"/>
      <c r="M195" s="202"/>
      <c r="N195" s="147"/>
      <c r="O195" s="69"/>
      <c r="P195" s="69"/>
      <c r="Q195" s="69"/>
      <c r="R195" s="199"/>
      <c r="S195" s="69"/>
      <c r="T195" s="69"/>
      <c r="U195" s="69"/>
      <c r="V195" s="69"/>
      <c r="W195" s="202"/>
      <c r="X195" s="147"/>
      <c r="Y195" s="69"/>
      <c r="Z195" s="199"/>
    </row>
    <row r="196" spans="1:26" s="138" customFormat="1">
      <c r="A196" s="135" t="s">
        <v>138</v>
      </c>
      <c r="B196" s="136"/>
      <c r="C196" s="136"/>
      <c r="D196" s="171"/>
      <c r="E196" s="171"/>
      <c r="F196" s="136"/>
      <c r="G196" s="136"/>
      <c r="H196" s="137"/>
      <c r="I196" s="136"/>
      <c r="J196" s="136"/>
      <c r="K196" s="203"/>
      <c r="L196" s="136"/>
      <c r="M196" s="203"/>
      <c r="N196" s="137"/>
      <c r="O196" s="136"/>
      <c r="P196" s="136"/>
      <c r="Q196" s="136"/>
      <c r="R196" s="200"/>
      <c r="S196" s="136"/>
      <c r="T196" s="136"/>
      <c r="U196" s="136"/>
      <c r="V196" s="136"/>
      <c r="W196" s="203"/>
      <c r="X196" s="137"/>
      <c r="Y196" s="136"/>
      <c r="Z196" s="200"/>
    </row>
    <row r="197" spans="1:26">
      <c r="A197" s="98" t="s">
        <v>265</v>
      </c>
      <c r="B197" s="21" t="s">
        <v>281</v>
      </c>
      <c r="C197" s="97">
        <v>41913</v>
      </c>
      <c r="D197" s="186">
        <v>100.1218454708175</v>
      </c>
      <c r="E197" s="186">
        <v>1.3985930433204379</v>
      </c>
      <c r="F197" s="186">
        <v>68.212050361711505</v>
      </c>
      <c r="G197" s="186">
        <v>184.476476982919</v>
      </c>
      <c r="H197" s="100">
        <v>-5.8488074624738222E-4</v>
      </c>
      <c r="I197" s="101">
        <v>91.188905389375208</v>
      </c>
      <c r="J197" s="102">
        <v>4.4360758070946887E-2</v>
      </c>
      <c r="K197" s="207">
        <v>10.344701845085719</v>
      </c>
      <c r="L197" s="103">
        <v>0.11901081744545933</v>
      </c>
      <c r="M197" s="207">
        <v>7.2716012612822043</v>
      </c>
      <c r="N197" s="80">
        <v>-2.4963155625736574E-4</v>
      </c>
      <c r="O197" s="85">
        <v>-0.46308764519149087</v>
      </c>
      <c r="P197" s="85">
        <v>0.38196223809159302</v>
      </c>
      <c r="Q197" s="86">
        <v>0.44048874543302402</v>
      </c>
      <c r="R197" s="85">
        <v>64.182837785944841</v>
      </c>
      <c r="S197" s="87">
        <v>1.2809696891375437</v>
      </c>
      <c r="T197" s="82">
        <v>4.4360758070946887E-2</v>
      </c>
      <c r="U197" s="87">
        <v>10.344701845085719</v>
      </c>
      <c r="V197" s="82">
        <v>0.11492676132328122</v>
      </c>
      <c r="W197" s="87">
        <v>17.006628188391574</v>
      </c>
      <c r="X197" s="80">
        <v>1.5749537840276884E-2</v>
      </c>
      <c r="Y197" s="87">
        <v>1.6121101153217272</v>
      </c>
      <c r="Z197" s="85">
        <v>9.4793047596708521E-2</v>
      </c>
    </row>
    <row r="198" spans="1:26">
      <c r="A198" s="98" t="s">
        <v>266</v>
      </c>
      <c r="B198" s="21" t="s">
        <v>281</v>
      </c>
      <c r="C198" s="97">
        <v>41913</v>
      </c>
      <c r="D198" s="210">
        <v>99.243849574381343</v>
      </c>
      <c r="E198" s="186">
        <v>1.7787586075830388</v>
      </c>
      <c r="F198" s="186">
        <v>112.27286963940351</v>
      </c>
      <c r="G198" s="186">
        <v>357.71414047747402</v>
      </c>
      <c r="H198" s="100">
        <v>-1.2825089866721583E-5</v>
      </c>
      <c r="I198" s="105">
        <v>2156.572064366545</v>
      </c>
      <c r="J198" s="102">
        <v>4.8685514732176603E-2</v>
      </c>
      <c r="K198" s="207">
        <v>4.0587467467828127</v>
      </c>
      <c r="L198" s="103">
        <v>9.8397498878828191E-2</v>
      </c>
      <c r="M198" s="207">
        <v>5.6670000320788771</v>
      </c>
      <c r="N198" s="80">
        <v>4.5149159493791449E-5</v>
      </c>
      <c r="O198" s="85">
        <v>8.3761591311539027E-2</v>
      </c>
      <c r="P198" s="85">
        <v>0.32421942890682898</v>
      </c>
      <c r="Q198" s="86">
        <v>0.34282127501294102</v>
      </c>
      <c r="R198" s="85">
        <v>64.402594678233896</v>
      </c>
      <c r="S198" s="87">
        <v>1.7842986259063067</v>
      </c>
      <c r="T198" s="82">
        <v>4.8685514732176603E-2</v>
      </c>
      <c r="U198" s="87">
        <v>4.0587467467828127</v>
      </c>
      <c r="V198" s="82">
        <v>0.10466014378008964</v>
      </c>
      <c r="W198" s="87">
        <v>9.4396040914062045</v>
      </c>
      <c r="X198" s="80">
        <v>1.5531019185448134E-2</v>
      </c>
      <c r="Y198" s="87">
        <v>1.8565800065972959</v>
      </c>
      <c r="Z198" s="85">
        <v>0.19667985951736286</v>
      </c>
    </row>
    <row r="199" spans="1:26">
      <c r="A199" s="98" t="s">
        <v>267</v>
      </c>
      <c r="B199" s="21" t="s">
        <v>281</v>
      </c>
      <c r="C199" s="97">
        <v>41913</v>
      </c>
      <c r="D199" s="186">
        <v>100.08839165452919</v>
      </c>
      <c r="E199" s="186">
        <v>1.8068779545079778</v>
      </c>
      <c r="F199" s="186">
        <v>278.78835897955838</v>
      </c>
      <c r="G199" s="186">
        <v>442.13925485576698</v>
      </c>
      <c r="H199" s="100">
        <v>-1.3190392965036887E-4</v>
      </c>
      <c r="I199" s="101">
        <v>72.581375227993078</v>
      </c>
      <c r="J199" s="102">
        <v>4.8527280068318079E-2</v>
      </c>
      <c r="K199" s="207">
        <v>3.7196515213220684</v>
      </c>
      <c r="L199" s="103">
        <v>0.2091856476803399</v>
      </c>
      <c r="M199" s="207">
        <v>3.5661344987923069</v>
      </c>
      <c r="N199" s="80">
        <v>3.3244990178336889E-5</v>
      </c>
      <c r="O199" s="85">
        <v>6.1672438579031076E-2</v>
      </c>
      <c r="P199" s="85">
        <v>0.65135219653778598</v>
      </c>
      <c r="Q199" s="86">
        <v>0.23952154669567199</v>
      </c>
      <c r="R199" s="85">
        <v>63.869091133723771</v>
      </c>
      <c r="S199" s="87">
        <v>1.8004028782797488</v>
      </c>
      <c r="T199" s="82">
        <v>4.8527280068318079E-2</v>
      </c>
      <c r="U199" s="87">
        <v>3.7196515213220684</v>
      </c>
      <c r="V199" s="82">
        <v>0.10920884274486485</v>
      </c>
      <c r="W199" s="87">
        <v>4.8713020627765378</v>
      </c>
      <c r="X199" s="80">
        <v>1.5695337422337717E-2</v>
      </c>
      <c r="Y199" s="87">
        <v>1.8090990002028062</v>
      </c>
      <c r="Z199" s="85">
        <v>0.37137894076140671</v>
      </c>
    </row>
    <row r="200" spans="1:26">
      <c r="A200" s="99" t="s">
        <v>268</v>
      </c>
      <c r="B200" s="21" t="s">
        <v>281</v>
      </c>
      <c r="C200" s="97">
        <v>41913</v>
      </c>
      <c r="D200" s="188">
        <v>100.28175055700784</v>
      </c>
      <c r="E200" s="188">
        <v>1.4693375749512019</v>
      </c>
      <c r="F200" s="188">
        <v>253.79209271347415</v>
      </c>
      <c r="G200" s="188">
        <v>653.31095265289196</v>
      </c>
      <c r="H200" s="100">
        <v>-2.618294970232508E-5</v>
      </c>
      <c r="I200" s="101">
        <v>389.99179651380308</v>
      </c>
      <c r="J200" s="102">
        <v>4.9062129929788166E-2</v>
      </c>
      <c r="K200" s="207">
        <v>2.774622535163215</v>
      </c>
      <c r="L200" s="103">
        <v>0.12115628330872412</v>
      </c>
      <c r="M200" s="207">
        <v>4.0397782679479644</v>
      </c>
      <c r="N200" s="80">
        <v>6.9285237221206693E-5</v>
      </c>
      <c r="O200" s="85">
        <v>0.12852827348561854</v>
      </c>
      <c r="P200" s="85">
        <v>0.40129012181479501</v>
      </c>
      <c r="Q200" s="86">
        <v>0.24598925312144301</v>
      </c>
      <c r="R200" s="85">
        <v>63.70233950237845</v>
      </c>
      <c r="S200" s="87">
        <v>1.4628422615266208</v>
      </c>
      <c r="T200" s="82">
        <v>4.9062129929788166E-2</v>
      </c>
      <c r="U200" s="87">
        <v>2.774622535163215</v>
      </c>
      <c r="V200" s="82">
        <v>0.10707747871309631</v>
      </c>
      <c r="W200" s="87">
        <v>4.3543537560359988</v>
      </c>
      <c r="X200" s="80">
        <v>1.5705635259979804E-2</v>
      </c>
      <c r="Y200" s="87">
        <v>1.4750435956279062</v>
      </c>
      <c r="Z200" s="85">
        <v>0.33875143781857481</v>
      </c>
    </row>
    <row r="201" spans="1:26">
      <c r="A201" s="109" t="s">
        <v>310</v>
      </c>
      <c r="B201" s="145"/>
      <c r="C201" s="24"/>
      <c r="D201" s="172">
        <v>99.988026890001976</v>
      </c>
      <c r="E201" s="178"/>
      <c r="F201" s="110" t="s">
        <v>299</v>
      </c>
      <c r="G201" s="146"/>
      <c r="H201" s="146"/>
      <c r="I201" s="111">
        <v>0.97307761775996449</v>
      </c>
      <c r="J201" s="69"/>
      <c r="K201" s="69"/>
      <c r="L201" s="69"/>
      <c r="M201" s="69"/>
      <c r="N201" s="147"/>
      <c r="O201" s="69"/>
      <c r="P201" s="69"/>
      <c r="Q201" s="69"/>
      <c r="R201" s="69"/>
      <c r="S201" s="69"/>
      <c r="T201" s="69"/>
      <c r="U201" s="69"/>
      <c r="V201" s="69"/>
      <c r="W201" s="69"/>
      <c r="X201" s="147"/>
      <c r="Y201" s="69"/>
      <c r="Z201" s="69"/>
    </row>
    <row r="202" spans="1:26">
      <c r="A202" s="124" t="s">
        <v>300</v>
      </c>
      <c r="B202" s="69"/>
      <c r="C202" s="21"/>
      <c r="D202" s="174">
        <v>1.6517033479023921</v>
      </c>
      <c r="E202" s="179"/>
      <c r="F202" s="114" t="s">
        <v>303</v>
      </c>
      <c r="G202" s="148"/>
      <c r="H202" s="148"/>
      <c r="I202" s="204">
        <v>1.5827358524446069</v>
      </c>
      <c r="J202" s="69"/>
      <c r="K202" s="69"/>
      <c r="L202" s="69"/>
      <c r="M202" s="69"/>
      <c r="N202" s="147"/>
      <c r="O202" s="69"/>
      <c r="P202" s="69"/>
      <c r="Q202" s="69"/>
      <c r="R202" s="69"/>
      <c r="S202" s="69"/>
      <c r="T202" s="69"/>
      <c r="U202" s="69"/>
      <c r="V202" s="69"/>
      <c r="W202" s="69"/>
      <c r="X202" s="147"/>
      <c r="Y202" s="69"/>
      <c r="Z202" s="69"/>
    </row>
    <row r="203" spans="1:26">
      <c r="A203" s="116" t="s">
        <v>301</v>
      </c>
      <c r="B203" s="149"/>
      <c r="C203" s="150"/>
      <c r="D203" s="185">
        <v>7.5744527198666881E-2</v>
      </c>
      <c r="E203" s="184"/>
      <c r="F203" s="151"/>
      <c r="G203" s="151"/>
      <c r="H203" s="151"/>
      <c r="I203" s="152"/>
      <c r="J203" s="69"/>
      <c r="K203" s="69"/>
      <c r="L203" s="69"/>
      <c r="M203" s="69"/>
      <c r="N203" s="147"/>
      <c r="O203" s="69"/>
      <c r="P203" s="69"/>
      <c r="Q203" s="69"/>
      <c r="R203" s="69"/>
      <c r="S203" s="69"/>
      <c r="T203" s="69"/>
      <c r="U203" s="69"/>
      <c r="V203" s="69"/>
      <c r="W203" s="69"/>
      <c r="X203" s="147"/>
      <c r="Y203" s="69"/>
      <c r="Z203" s="69"/>
    </row>
    <row r="204" spans="1:26">
      <c r="A204" s="114"/>
      <c r="B204" s="109" t="s">
        <v>305</v>
      </c>
      <c r="C204" s="162"/>
      <c r="D204" s="140"/>
      <c r="E204" s="172">
        <v>99.059698147329186</v>
      </c>
      <c r="F204" s="173"/>
      <c r="G204" s="110" t="s">
        <v>299</v>
      </c>
      <c r="H204" s="162"/>
      <c r="I204" s="163"/>
      <c r="J204" s="111">
        <v>1.0883896646204583E-2</v>
      </c>
      <c r="K204" s="69"/>
      <c r="L204" s="69"/>
      <c r="M204" s="120"/>
      <c r="N204" s="147"/>
      <c r="O204" s="69"/>
      <c r="P204" s="69"/>
      <c r="Q204" s="69"/>
      <c r="R204" s="69"/>
      <c r="S204" s="69"/>
      <c r="T204" s="69"/>
      <c r="U204" s="69"/>
      <c r="V204" s="69"/>
      <c r="W204" s="69"/>
      <c r="X204" s="147"/>
      <c r="Y204" s="69"/>
      <c r="Z204" s="69"/>
    </row>
    <row r="205" spans="1:26">
      <c r="A205" s="187" t="s">
        <v>330</v>
      </c>
      <c r="B205" s="112" t="s">
        <v>300</v>
      </c>
      <c r="C205" s="113"/>
      <c r="D205" s="113"/>
      <c r="E205" s="174">
        <v>2.0162588327629365</v>
      </c>
      <c r="F205" s="175"/>
      <c r="G205" s="114" t="s">
        <v>303</v>
      </c>
      <c r="H205" s="113"/>
      <c r="I205" s="115"/>
      <c r="J205" s="204">
        <v>1.9612117286574926</v>
      </c>
      <c r="K205" s="69"/>
      <c r="L205" s="69"/>
      <c r="M205" s="120"/>
      <c r="N205" s="147"/>
      <c r="O205" s="69"/>
      <c r="P205" s="69"/>
      <c r="Q205" s="69"/>
      <c r="R205" s="69"/>
      <c r="S205" s="69"/>
      <c r="T205" s="69"/>
      <c r="U205" s="69"/>
      <c r="V205" s="69"/>
      <c r="W205" s="69"/>
      <c r="X205" s="147"/>
      <c r="Y205" s="69"/>
      <c r="Z205" s="69"/>
    </row>
    <row r="206" spans="1:26">
      <c r="A206" s="114"/>
      <c r="B206" s="116" t="s">
        <v>301</v>
      </c>
      <c r="C206" s="117"/>
      <c r="D206" s="117"/>
      <c r="E206" s="185">
        <v>2.6074075321332986</v>
      </c>
      <c r="F206" s="177"/>
      <c r="G206" s="117"/>
      <c r="H206" s="118"/>
      <c r="I206" s="119"/>
      <c r="J206" s="168"/>
      <c r="K206" s="69"/>
      <c r="L206" s="69"/>
      <c r="M206" s="120"/>
      <c r="N206" s="147"/>
      <c r="O206" s="69"/>
      <c r="P206" s="69"/>
      <c r="Q206" s="69"/>
      <c r="R206" s="69"/>
      <c r="S206" s="69"/>
      <c r="T206" s="69"/>
      <c r="U206" s="69"/>
      <c r="V206" s="69"/>
      <c r="W206" s="69"/>
      <c r="X206" s="147"/>
      <c r="Y206" s="69"/>
      <c r="Z206" s="69"/>
    </row>
  </sheetData>
  <conditionalFormatting sqref="H120:M127 D67:Z74 F197:Z200 F189:Z192">
    <cfRule type="expression" dxfId="42" priority="33" stopIfTrue="1">
      <formula>ISERROR(D67)</formula>
    </cfRule>
  </conditionalFormatting>
  <conditionalFormatting sqref="H5:Z14 D50:Z59 D79:M86 D106:Z112 D94:Z101 F120:G127">
    <cfRule type="expression" dxfId="41" priority="82" stopIfTrue="1">
      <formula>ISERROR(D5)</formula>
    </cfRule>
  </conditionalFormatting>
  <conditionalFormatting sqref="D19:E28">
    <cfRule type="expression" dxfId="40" priority="81" stopIfTrue="1">
      <formula>ISERROR(D19)</formula>
    </cfRule>
  </conditionalFormatting>
  <conditionalFormatting sqref="H19:M28">
    <cfRule type="expression" dxfId="39" priority="80" stopIfTrue="1">
      <formula>ISERROR(H19)</formula>
    </cfRule>
  </conditionalFormatting>
  <conditionalFormatting sqref="N19:O28">
    <cfRule type="expression" dxfId="38" priority="79" stopIfTrue="1">
      <formula>ISERROR(N19)</formula>
    </cfRule>
  </conditionalFormatting>
  <conditionalFormatting sqref="P19:P28">
    <cfRule type="expression" dxfId="37" priority="78" stopIfTrue="1">
      <formula>ISERROR(P19)</formula>
    </cfRule>
  </conditionalFormatting>
  <conditionalFormatting sqref="Q19:Q28">
    <cfRule type="expression" dxfId="36" priority="77" stopIfTrue="1">
      <formula>ISERROR(Q19)</formula>
    </cfRule>
  </conditionalFormatting>
  <conditionalFormatting sqref="F19:F28">
    <cfRule type="expression" dxfId="35" priority="76" stopIfTrue="1">
      <formula>ISERROR(F19)</formula>
    </cfRule>
  </conditionalFormatting>
  <conditionalFormatting sqref="G19:G28">
    <cfRule type="expression" dxfId="34" priority="75" stopIfTrue="1">
      <formula>ISERROR(G19)</formula>
    </cfRule>
  </conditionalFormatting>
  <conditionalFormatting sqref="R19:Z28">
    <cfRule type="expression" dxfId="33" priority="74" stopIfTrue="1">
      <formula>ISERROR(R19)</formula>
    </cfRule>
  </conditionalFormatting>
  <conditionalFormatting sqref="D36:E45">
    <cfRule type="expression" dxfId="32" priority="73" stopIfTrue="1">
      <formula>ISERROR(D36)</formula>
    </cfRule>
  </conditionalFormatting>
  <conditionalFormatting sqref="R36:Z45">
    <cfRule type="expression" dxfId="31" priority="72" stopIfTrue="1">
      <formula>ISERROR(R36)</formula>
    </cfRule>
  </conditionalFormatting>
  <conditionalFormatting sqref="P36:Q45">
    <cfRule type="expression" dxfId="30" priority="71" stopIfTrue="1">
      <formula>ISERROR(P36)</formula>
    </cfRule>
  </conditionalFormatting>
  <conditionalFormatting sqref="N36:O45">
    <cfRule type="expression" dxfId="29" priority="70" stopIfTrue="1">
      <formula>ISERROR(N36)</formula>
    </cfRule>
  </conditionalFormatting>
  <conditionalFormatting sqref="F36:F45">
    <cfRule type="expression" dxfId="28" priority="69" stopIfTrue="1">
      <formula>ISERROR(F36)</formula>
    </cfRule>
  </conditionalFormatting>
  <conditionalFormatting sqref="G36:G45">
    <cfRule type="expression" dxfId="27" priority="68" stopIfTrue="1">
      <formula>ISERROR(G36)</formula>
    </cfRule>
  </conditionalFormatting>
  <conditionalFormatting sqref="H36:M45">
    <cfRule type="expression" dxfId="26" priority="67" stopIfTrue="1">
      <formula>ISERROR(H36)</formula>
    </cfRule>
  </conditionalFormatting>
  <conditionalFormatting sqref="N132:Q139">
    <cfRule type="expression" dxfId="25" priority="30" stopIfTrue="1">
      <formula>ISERROR(N132)</formula>
    </cfRule>
  </conditionalFormatting>
  <conditionalFormatting sqref="H132:M139">
    <cfRule type="expression" dxfId="24" priority="29" stopIfTrue="1">
      <formula>ISERROR(H132)</formula>
    </cfRule>
  </conditionalFormatting>
  <conditionalFormatting sqref="F147:G151">
    <cfRule type="expression" dxfId="23" priority="28" stopIfTrue="1">
      <formula>ISERROR(F147)</formula>
    </cfRule>
  </conditionalFormatting>
  <conditionalFormatting sqref="R147:Z151">
    <cfRule type="expression" dxfId="22" priority="27" stopIfTrue="1">
      <formula>ISERROR(R147)</formula>
    </cfRule>
  </conditionalFormatting>
  <conditionalFormatting sqref="N147:Q151">
    <cfRule type="expression" dxfId="21" priority="26" stopIfTrue="1">
      <formula>ISERROR(N147)</formula>
    </cfRule>
  </conditionalFormatting>
  <conditionalFormatting sqref="H147:M151">
    <cfRule type="expression" dxfId="20" priority="25" stopIfTrue="1">
      <formula>ISERROR(H147)</formula>
    </cfRule>
  </conditionalFormatting>
  <conditionalFormatting sqref="F156:G160">
    <cfRule type="expression" dxfId="19" priority="24" stopIfTrue="1">
      <formula>ISERROR(F156)</formula>
    </cfRule>
  </conditionalFormatting>
  <conditionalFormatting sqref="R156:Z160">
    <cfRule type="expression" dxfId="18" priority="23" stopIfTrue="1">
      <formula>ISERROR(R156)</formula>
    </cfRule>
  </conditionalFormatting>
  <conditionalFormatting sqref="N156:Q160">
    <cfRule type="expression" dxfId="17" priority="22" stopIfTrue="1">
      <formula>ISERROR(N156)</formula>
    </cfRule>
  </conditionalFormatting>
  <conditionalFormatting sqref="H156:M160">
    <cfRule type="expression" dxfId="16" priority="21" stopIfTrue="1">
      <formula>ISERROR(H156)</formula>
    </cfRule>
  </conditionalFormatting>
  <conditionalFormatting sqref="F168:G172">
    <cfRule type="expression" dxfId="15" priority="20" stopIfTrue="1">
      <formula>ISERROR(F168)</formula>
    </cfRule>
  </conditionalFormatting>
  <conditionalFormatting sqref="R168:Z172">
    <cfRule type="expression" dxfId="14" priority="19" stopIfTrue="1">
      <formula>ISERROR(R168)</formula>
    </cfRule>
  </conditionalFormatting>
  <conditionalFormatting sqref="N168:Q172">
    <cfRule type="expression" dxfId="13" priority="18" stopIfTrue="1">
      <formula>ISERROR(N168)</formula>
    </cfRule>
  </conditionalFormatting>
  <conditionalFormatting sqref="H168:M172">
    <cfRule type="expression" dxfId="12" priority="17" stopIfTrue="1">
      <formula>ISERROR(H168)</formula>
    </cfRule>
  </conditionalFormatting>
  <conditionalFormatting sqref="F177:G181">
    <cfRule type="expression" dxfId="11" priority="16" stopIfTrue="1">
      <formula>ISERROR(F177)</formula>
    </cfRule>
  </conditionalFormatting>
  <conditionalFormatting sqref="R177:Z181">
    <cfRule type="expression" dxfId="10" priority="15" stopIfTrue="1">
      <formula>ISERROR(R177)</formula>
    </cfRule>
  </conditionalFormatting>
  <conditionalFormatting sqref="N177:Q181">
    <cfRule type="expression" dxfId="9" priority="14" stopIfTrue="1">
      <formula>ISERROR(N177)</formula>
    </cfRule>
  </conditionalFormatting>
  <conditionalFormatting sqref="R80:Z86">
    <cfRule type="expression" dxfId="8" priority="41" stopIfTrue="1">
      <formula>ISERROR(R80)</formula>
    </cfRule>
  </conditionalFormatting>
  <conditionalFormatting sqref="R79:Z79">
    <cfRule type="expression" dxfId="7" priority="40" stopIfTrue="1">
      <formula>ISERROR(R79)</formula>
    </cfRule>
  </conditionalFormatting>
  <conditionalFormatting sqref="N80:Q86">
    <cfRule type="expression" dxfId="6" priority="37" stopIfTrue="1">
      <formula>ISERROR(N80)</formula>
    </cfRule>
  </conditionalFormatting>
  <conditionalFormatting sqref="N79:Q79">
    <cfRule type="expression" dxfId="5" priority="36" stopIfTrue="1">
      <formula>ISERROR(N79)</formula>
    </cfRule>
  </conditionalFormatting>
  <conditionalFormatting sqref="R120:Z127">
    <cfRule type="expression" dxfId="4" priority="35" stopIfTrue="1">
      <formula>ISERROR(R120)</formula>
    </cfRule>
  </conditionalFormatting>
  <conditionalFormatting sqref="N120:Q127">
    <cfRule type="expression" dxfId="3" priority="34" stopIfTrue="1">
      <formula>ISERROR(N120)</formula>
    </cfRule>
  </conditionalFormatting>
  <conditionalFormatting sqref="F132:G139">
    <cfRule type="expression" dxfId="2" priority="32" stopIfTrue="1">
      <formula>ISERROR(F132)</formula>
    </cfRule>
  </conditionalFormatting>
  <conditionalFormatting sqref="H177:M181">
    <cfRule type="expression" dxfId="1" priority="13" stopIfTrue="1">
      <formula>ISERROR(H177)</formula>
    </cfRule>
  </conditionalFormatting>
  <conditionalFormatting sqref="R132:Z139">
    <cfRule type="expression" dxfId="0" priority="1" stopIfTrue="1">
      <formula>ISERROR(R132)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2"/>
  <sheetViews>
    <sheetView topLeftCell="A22" workbookViewId="0">
      <selection activeCell="N41" sqref="N41"/>
    </sheetView>
  </sheetViews>
  <sheetFormatPr baseColWidth="10" defaultColWidth="8.83203125" defaultRowHeight="11" x14ac:dyDescent="0"/>
  <cols>
    <col min="1" max="1" width="11.83203125" style="2" customWidth="1"/>
    <col min="2" max="2" width="6" style="233" customWidth="1"/>
    <col min="3" max="3" width="8" style="233" customWidth="1"/>
    <col min="4" max="4" width="8.1640625" style="241" customWidth="1"/>
    <col min="5" max="5" width="8.6640625" style="233" customWidth="1"/>
    <col min="6" max="6" width="8.1640625" style="233" customWidth="1"/>
    <col min="7" max="7" width="7.33203125" style="233" customWidth="1"/>
    <col min="8" max="8" width="7" style="236" customWidth="1"/>
    <col min="9" max="9" width="7.1640625" style="233" customWidth="1"/>
    <col min="10" max="10" width="9.5" style="233" customWidth="1"/>
    <col min="11" max="11" width="8" style="243" customWidth="1"/>
    <col min="12" max="12" width="9.1640625" style="233" customWidth="1"/>
    <col min="13" max="14" width="9.33203125" style="233" bestFit="1" customWidth="1"/>
    <col min="15" max="15" width="9.1640625" style="233" customWidth="1"/>
    <col min="16" max="17" width="9.33203125" style="2" bestFit="1" customWidth="1"/>
    <col min="18" max="16384" width="8.83203125" style="2"/>
  </cols>
  <sheetData>
    <row r="1" spans="1:17" ht="18" customHeight="1">
      <c r="A1" s="291" t="s">
        <v>426</v>
      </c>
      <c r="B1" s="238"/>
      <c r="C1" s="238"/>
      <c r="D1" s="240"/>
      <c r="E1" s="238"/>
      <c r="F1" s="238"/>
      <c r="G1" s="238"/>
      <c r="H1" s="239"/>
      <c r="I1" s="238"/>
      <c r="J1" s="238"/>
      <c r="K1" s="276"/>
      <c r="L1" s="276"/>
      <c r="M1" s="238"/>
      <c r="N1" s="238"/>
      <c r="O1" s="238"/>
    </row>
    <row r="2" spans="1:17" s="250" customFormat="1" ht="12" customHeight="1">
      <c r="A2" s="375" t="s">
        <v>277</v>
      </c>
      <c r="B2" s="373" t="s">
        <v>278</v>
      </c>
      <c r="C2" s="369" t="s">
        <v>282</v>
      </c>
      <c r="D2" s="375" t="s">
        <v>378</v>
      </c>
      <c r="E2" s="373" t="s">
        <v>379</v>
      </c>
      <c r="F2" s="373" t="s">
        <v>380</v>
      </c>
      <c r="G2" s="373" t="s">
        <v>381</v>
      </c>
      <c r="H2" s="376" t="s">
        <v>382</v>
      </c>
      <c r="I2" s="373" t="s">
        <v>383</v>
      </c>
      <c r="J2" s="373" t="s">
        <v>384</v>
      </c>
      <c r="K2" s="378" t="s">
        <v>385</v>
      </c>
      <c r="L2" s="371" t="s">
        <v>386</v>
      </c>
      <c r="M2" s="373" t="s">
        <v>388</v>
      </c>
      <c r="N2" s="269" t="s">
        <v>279</v>
      </c>
      <c r="O2" s="369" t="s">
        <v>133</v>
      </c>
      <c r="P2" s="368"/>
      <c r="Q2" s="250" t="s">
        <v>442</v>
      </c>
    </row>
    <row r="3" spans="1:17" s="250" customFormat="1" ht="12" customHeight="1">
      <c r="A3" s="372"/>
      <c r="B3" s="374"/>
      <c r="C3" s="370"/>
      <c r="D3" s="372"/>
      <c r="E3" s="374"/>
      <c r="F3" s="374"/>
      <c r="G3" s="374"/>
      <c r="H3" s="377"/>
      <c r="I3" s="374"/>
      <c r="J3" s="374"/>
      <c r="K3" s="370"/>
      <c r="L3" s="372"/>
      <c r="M3" s="374"/>
      <c r="N3" s="251" t="s">
        <v>387</v>
      </c>
      <c r="O3" s="370"/>
      <c r="P3" s="368"/>
      <c r="Q3" s="250" t="s">
        <v>441</v>
      </c>
    </row>
    <row r="4" spans="1:17" s="289" customFormat="1" ht="15" customHeight="1">
      <c r="A4" s="284" t="s">
        <v>521</v>
      </c>
      <c r="B4" s="285"/>
      <c r="C4" s="285"/>
      <c r="D4" s="286"/>
      <c r="E4" s="285"/>
      <c r="F4" s="285"/>
      <c r="G4" s="285"/>
      <c r="H4" s="287"/>
      <c r="I4" s="285"/>
      <c r="J4" s="285"/>
      <c r="K4" s="288"/>
      <c r="L4" s="285"/>
      <c r="M4" s="285"/>
      <c r="N4" s="285"/>
      <c r="O4" s="288"/>
      <c r="Q4" s="289" t="s">
        <v>443</v>
      </c>
    </row>
    <row r="5" spans="1:17">
      <c r="A5" s="270" t="s">
        <v>36</v>
      </c>
      <c r="B5" s="245" t="s">
        <v>281</v>
      </c>
      <c r="C5" s="245" t="s">
        <v>280</v>
      </c>
      <c r="D5" s="242">
        <v>3511320000</v>
      </c>
      <c r="E5" s="260">
        <v>7585925</v>
      </c>
      <c r="F5" s="260">
        <v>7061137</v>
      </c>
      <c r="G5" s="260">
        <v>14719.27</v>
      </c>
      <c r="H5" s="261">
        <v>2.875156</v>
      </c>
      <c r="I5" s="260">
        <v>0.10770449999999999</v>
      </c>
      <c r="J5" s="262">
        <v>2.0109636831732794E-3</v>
      </c>
      <c r="K5" s="244">
        <v>2.1658983801433646E-7</v>
      </c>
      <c r="L5" s="263">
        <v>2.0165141147767741E-3</v>
      </c>
      <c r="M5" s="261">
        <v>5.6423871817146143</v>
      </c>
      <c r="N5" s="261">
        <v>0.67565796857719074</v>
      </c>
      <c r="O5" s="237">
        <v>0.10770449999999999</v>
      </c>
    </row>
    <row r="6" spans="1:17">
      <c r="A6" s="270" t="s">
        <v>37</v>
      </c>
      <c r="B6" s="245" t="s">
        <v>281</v>
      </c>
      <c r="C6" s="245" t="s">
        <v>280</v>
      </c>
      <c r="D6" s="242">
        <v>3523047000</v>
      </c>
      <c r="E6" s="260">
        <v>6938794</v>
      </c>
      <c r="F6" s="260">
        <v>7087215</v>
      </c>
      <c r="G6" s="260">
        <v>13341.78</v>
      </c>
      <c r="H6" s="261">
        <v>3.2284280000000001</v>
      </c>
      <c r="I6" s="260">
        <v>9.0501070000000003E-2</v>
      </c>
      <c r="J6" s="262">
        <v>2.0116719986988537E-3</v>
      </c>
      <c r="K6" s="244">
        <v>1.8205846837128485E-7</v>
      </c>
      <c r="L6" s="263">
        <v>2.0172243853137251E-3</v>
      </c>
      <c r="M6" s="261">
        <v>5.9966014929808686</v>
      </c>
      <c r="N6" s="261">
        <v>0.66548811252000273</v>
      </c>
      <c r="O6" s="237">
        <v>9.0501070000000003E-2</v>
      </c>
    </row>
    <row r="7" spans="1:17">
      <c r="A7" s="270" t="s">
        <v>38</v>
      </c>
      <c r="B7" s="245" t="s">
        <v>281</v>
      </c>
      <c r="C7" s="245" t="s">
        <v>280</v>
      </c>
      <c r="D7" s="242">
        <v>3549104000</v>
      </c>
      <c r="E7" s="260">
        <v>8040203</v>
      </c>
      <c r="F7" s="260">
        <v>7138379</v>
      </c>
      <c r="G7" s="260">
        <v>16043.91</v>
      </c>
      <c r="H7" s="261">
        <v>3.0515850000000002</v>
      </c>
      <c r="I7" s="260">
        <v>5.6018539999999999E-2</v>
      </c>
      <c r="J7" s="262">
        <v>2.0113186314066876E-3</v>
      </c>
      <c r="K7" s="244">
        <v>1.1267113320620078E-7</v>
      </c>
      <c r="L7" s="263">
        <v>2.0168700426976371E-3</v>
      </c>
      <c r="M7" s="261">
        <v>5.8198896357655183</v>
      </c>
      <c r="N7" s="261">
        <v>0.65012688032089749</v>
      </c>
      <c r="O7" s="237">
        <v>5.6018539999999999E-2</v>
      </c>
    </row>
    <row r="8" spans="1:17">
      <c r="A8" s="270" t="s">
        <v>39</v>
      </c>
      <c r="B8" s="245" t="s">
        <v>281</v>
      </c>
      <c r="C8" s="245" t="s">
        <v>280</v>
      </c>
      <c r="D8" s="242">
        <v>3713278000</v>
      </c>
      <c r="E8" s="260">
        <v>10420390</v>
      </c>
      <c r="F8" s="260">
        <v>7459185</v>
      </c>
      <c r="G8" s="260">
        <v>20531.64</v>
      </c>
      <c r="H8" s="261">
        <v>1.7897829999999999</v>
      </c>
      <c r="I8" s="260">
        <v>6.8210140000000002E-2</v>
      </c>
      <c r="J8" s="262">
        <v>2.0087871147810642E-3</v>
      </c>
      <c r="K8" s="244">
        <v>1.3701965032941248E-7</v>
      </c>
      <c r="L8" s="263">
        <v>2.0143315388698076E-3</v>
      </c>
      <c r="M8" s="261">
        <v>4.5539292189344938</v>
      </c>
      <c r="N8" s="261">
        <v>0.65476953656697756</v>
      </c>
      <c r="O8" s="237">
        <v>6.8210140000000002E-2</v>
      </c>
    </row>
    <row r="9" spans="1:17">
      <c r="A9" s="270" t="s">
        <v>40</v>
      </c>
      <c r="B9" s="245" t="s">
        <v>281</v>
      </c>
      <c r="C9" s="245" t="s">
        <v>280</v>
      </c>
      <c r="D9" s="242">
        <v>3520416000</v>
      </c>
      <c r="E9" s="260">
        <v>6178504</v>
      </c>
      <c r="F9" s="260">
        <v>7081406</v>
      </c>
      <c r="G9" s="260">
        <v>12266.88</v>
      </c>
      <c r="H9" s="261">
        <v>3.1546219999999998</v>
      </c>
      <c r="I9" s="260">
        <v>0.1046583</v>
      </c>
      <c r="J9" s="262">
        <v>2.0115253424595274E-3</v>
      </c>
      <c r="K9" s="244">
        <v>2.1052282274873194E-7</v>
      </c>
      <c r="L9" s="263">
        <v>2.0170773242906464E-3</v>
      </c>
      <c r="M9" s="261">
        <v>5.9232616649942393</v>
      </c>
      <c r="N9" s="261">
        <v>0.67374037451856494</v>
      </c>
      <c r="O9" s="237">
        <v>0.1046583</v>
      </c>
    </row>
    <row r="10" spans="1:17">
      <c r="A10" s="270" t="s">
        <v>41</v>
      </c>
      <c r="B10" s="245" t="s">
        <v>281</v>
      </c>
      <c r="C10" s="245" t="s">
        <v>280</v>
      </c>
      <c r="D10" s="242">
        <v>3549145000</v>
      </c>
      <c r="E10" s="260">
        <v>6082181</v>
      </c>
      <c r="F10" s="260">
        <v>7137127</v>
      </c>
      <c r="G10" s="260">
        <v>11932.68</v>
      </c>
      <c r="H10" s="261">
        <v>2.8642989999999999</v>
      </c>
      <c r="I10" s="260">
        <v>6.5517000000000006E-2</v>
      </c>
      <c r="J10" s="262">
        <v>2.0109426354798128E-3</v>
      </c>
      <c r="K10" s="244">
        <v>1.3175092864873089E-7</v>
      </c>
      <c r="L10" s="263">
        <v>2.0164930089898751E-3</v>
      </c>
      <c r="M10" s="261">
        <v>5.6318616546355837</v>
      </c>
      <c r="N10" s="261">
        <v>0.65366854167602106</v>
      </c>
      <c r="O10" s="237">
        <v>6.5517000000000006E-2</v>
      </c>
    </row>
    <row r="11" spans="1:17">
      <c r="A11" s="270" t="s">
        <v>42</v>
      </c>
      <c r="B11" s="245" t="s">
        <v>281</v>
      </c>
      <c r="C11" s="245" t="s">
        <v>280</v>
      </c>
      <c r="D11" s="242">
        <v>3523868000</v>
      </c>
      <c r="E11" s="260">
        <v>7102331</v>
      </c>
      <c r="F11" s="260">
        <v>7088393</v>
      </c>
      <c r="G11" s="260">
        <v>14240.26</v>
      </c>
      <c r="H11" s="261">
        <v>3.1607029999999998</v>
      </c>
      <c r="I11" s="260">
        <v>3.118131E-2</v>
      </c>
      <c r="J11" s="262">
        <v>2.011537605835406E-3</v>
      </c>
      <c r="K11" s="244">
        <v>6.2722377664211608E-8</v>
      </c>
      <c r="L11" s="263">
        <v>2.0170896215144902E-3</v>
      </c>
      <c r="M11" s="261">
        <v>5.9293943319820297</v>
      </c>
      <c r="N11" s="261">
        <v>0.64342967727182165</v>
      </c>
      <c r="O11" s="237">
        <v>3.118131E-2</v>
      </c>
    </row>
    <row r="12" spans="1:17">
      <c r="A12" s="270" t="s">
        <v>43</v>
      </c>
      <c r="B12" s="245" t="s">
        <v>281</v>
      </c>
      <c r="C12" s="245" t="s">
        <v>280</v>
      </c>
      <c r="D12" s="242">
        <v>3550161000</v>
      </c>
      <c r="E12" s="260">
        <v>6901181</v>
      </c>
      <c r="F12" s="260">
        <v>7139427</v>
      </c>
      <c r="G12" s="260">
        <v>13244.77</v>
      </c>
      <c r="H12" s="261">
        <v>2.9008780000000001</v>
      </c>
      <c r="I12" s="260">
        <v>0.105465</v>
      </c>
      <c r="J12" s="262">
        <v>2.0110149934045246E-3</v>
      </c>
      <c r="K12" s="244">
        <v>2.1209169627940822E-7</v>
      </c>
      <c r="L12" s="263">
        <v>2.0165655666286421E-3</v>
      </c>
      <c r="M12" s="261">
        <v>5.6680463936975567</v>
      </c>
      <c r="N12" s="261">
        <v>0.67424336713152477</v>
      </c>
      <c r="O12" s="237">
        <v>0.105465</v>
      </c>
    </row>
    <row r="13" spans="1:17">
      <c r="A13" s="270" t="s">
        <v>44</v>
      </c>
      <c r="B13" s="245" t="s">
        <v>281</v>
      </c>
      <c r="C13" s="245" t="s">
        <v>280</v>
      </c>
      <c r="D13" s="242">
        <v>3550214000</v>
      </c>
      <c r="E13" s="260">
        <v>6796656</v>
      </c>
      <c r="F13" s="260">
        <v>7139179</v>
      </c>
      <c r="G13" s="260">
        <v>13033.75</v>
      </c>
      <c r="H13" s="261">
        <v>2.8509709999999999</v>
      </c>
      <c r="I13" s="260">
        <v>0.11333550000000001</v>
      </c>
      <c r="J13" s="262">
        <v>2.0109151166662065E-3</v>
      </c>
      <c r="K13" s="244">
        <v>2.2790807020492286E-7</v>
      </c>
      <c r="L13" s="263">
        <v>2.0164654142219916E-3</v>
      </c>
      <c r="M13" s="261">
        <v>5.6181000508634948</v>
      </c>
      <c r="N13" s="261">
        <v>0.67933231592634846</v>
      </c>
      <c r="O13" s="237">
        <v>0.11333550000000001</v>
      </c>
    </row>
    <row r="14" spans="1:17">
      <c r="A14" s="270" t="s">
        <v>45</v>
      </c>
      <c r="B14" s="245" t="s">
        <v>281</v>
      </c>
      <c r="C14" s="245" t="s">
        <v>280</v>
      </c>
      <c r="D14" s="242">
        <v>3548886000</v>
      </c>
      <c r="E14" s="260">
        <v>6278957</v>
      </c>
      <c r="F14" s="260">
        <v>7134559</v>
      </c>
      <c r="G14" s="260">
        <v>12022.31</v>
      </c>
      <c r="H14" s="261">
        <v>2.5769009999999999</v>
      </c>
      <c r="I14" s="260">
        <v>0.1122684</v>
      </c>
      <c r="J14" s="262">
        <v>2.0103657880247493E-3</v>
      </c>
      <c r="K14" s="244">
        <v>2.2570055043627777E-7</v>
      </c>
      <c r="L14" s="263">
        <v>2.0159145693865437E-3</v>
      </c>
      <c r="M14" s="261">
        <v>5.3433918743983622</v>
      </c>
      <c r="N14" s="261">
        <v>0.67862318540932287</v>
      </c>
      <c r="O14" s="237">
        <v>0.1122684</v>
      </c>
    </row>
    <row r="15" spans="1:17">
      <c r="A15" s="270" t="s">
        <v>46</v>
      </c>
      <c r="B15" s="245" t="s">
        <v>281</v>
      </c>
      <c r="C15" s="245" t="s">
        <v>280</v>
      </c>
      <c r="D15" s="242">
        <v>3539100000</v>
      </c>
      <c r="E15" s="260">
        <v>7390492</v>
      </c>
      <c r="F15" s="260">
        <v>7114759</v>
      </c>
      <c r="G15" s="260">
        <v>14164.61</v>
      </c>
      <c r="H15" s="261">
        <v>2.5595110000000001</v>
      </c>
      <c r="I15" s="260">
        <v>0.13043009999999999</v>
      </c>
      <c r="J15" s="262">
        <v>2.0103300274080982E-3</v>
      </c>
      <c r="K15" s="244">
        <v>2.6220754650784099E-7</v>
      </c>
      <c r="L15" s="263">
        <v>2.0158787100675347E-3</v>
      </c>
      <c r="M15" s="261">
        <v>5.3255087111185873</v>
      </c>
      <c r="N15" s="261">
        <v>0.69149164648959871</v>
      </c>
      <c r="O15" s="237">
        <v>0.13043009999999999</v>
      </c>
    </row>
    <row r="16" spans="1:17">
      <c r="A16" s="270" t="s">
        <v>47</v>
      </c>
      <c r="B16" s="245" t="s">
        <v>281</v>
      </c>
      <c r="C16" s="245" t="s">
        <v>280</v>
      </c>
      <c r="D16" s="242">
        <v>3548641000</v>
      </c>
      <c r="E16" s="260">
        <v>5958531</v>
      </c>
      <c r="F16" s="260">
        <v>7133280</v>
      </c>
      <c r="G16" s="260">
        <v>11681.73</v>
      </c>
      <c r="H16" s="261">
        <v>2.4660790000000001</v>
      </c>
      <c r="I16" s="260">
        <v>0.1040885</v>
      </c>
      <c r="J16" s="262">
        <v>2.010144165047972E-3</v>
      </c>
      <c r="K16" s="244">
        <v>2.0923289092359583E-7</v>
      </c>
      <c r="L16" s="263">
        <v>2.0156923347114126E-3</v>
      </c>
      <c r="M16" s="261">
        <v>5.2325626927052227</v>
      </c>
      <c r="N16" s="261">
        <v>0.67338719660374902</v>
      </c>
      <c r="O16" s="237">
        <v>0.1040885</v>
      </c>
    </row>
    <row r="17" spans="1:20">
      <c r="A17" s="270" t="s">
        <v>48</v>
      </c>
      <c r="B17" s="245" t="s">
        <v>281</v>
      </c>
      <c r="C17" s="245" t="s">
        <v>280</v>
      </c>
      <c r="D17" s="242">
        <v>3561130000</v>
      </c>
      <c r="E17" s="260">
        <v>7232951</v>
      </c>
      <c r="F17" s="260">
        <v>7162105</v>
      </c>
      <c r="G17" s="260">
        <v>14319.15</v>
      </c>
      <c r="H17" s="261">
        <v>2.9870320000000001</v>
      </c>
      <c r="I17" s="260">
        <v>4.8298029999999999E-2</v>
      </c>
      <c r="J17" s="262">
        <v>2.0111888642088327E-3</v>
      </c>
      <c r="K17" s="244">
        <v>9.7136460099224131E-8</v>
      </c>
      <c r="L17" s="263">
        <v>2.0167399173312275E-3</v>
      </c>
      <c r="M17" s="261">
        <v>5.7549956768538912</v>
      </c>
      <c r="N17" s="261">
        <v>0.64764454141788286</v>
      </c>
      <c r="O17" s="237">
        <v>4.8298029999999999E-2</v>
      </c>
    </row>
    <row r="18" spans="1:20">
      <c r="A18" s="270" t="s">
        <v>49</v>
      </c>
      <c r="B18" s="245" t="s">
        <v>281</v>
      </c>
      <c r="C18" s="245" t="s">
        <v>280</v>
      </c>
      <c r="D18" s="242">
        <v>3533785000</v>
      </c>
      <c r="E18" s="260">
        <v>7677606</v>
      </c>
      <c r="F18" s="260">
        <v>7107470</v>
      </c>
      <c r="G18" s="260">
        <v>15560.85</v>
      </c>
      <c r="H18" s="261">
        <v>3.03749</v>
      </c>
      <c r="I18" s="260">
        <v>9.6736580000000003E-2</v>
      </c>
      <c r="J18" s="262">
        <v>2.0112910094983141E-3</v>
      </c>
      <c r="K18" s="244">
        <v>1.9456541364361442E-7</v>
      </c>
      <c r="L18" s="263">
        <v>2.0168423445504364E-3</v>
      </c>
      <c r="M18" s="261">
        <v>5.8060764763796513</v>
      </c>
      <c r="N18" s="261">
        <v>0.66898768064983216</v>
      </c>
      <c r="O18" s="237">
        <v>9.6736580000000003E-2</v>
      </c>
    </row>
    <row r="19" spans="1:20">
      <c r="A19" s="270" t="s">
        <v>50</v>
      </c>
      <c r="B19" s="245" t="s">
        <v>281</v>
      </c>
      <c r="C19" s="245" t="s">
        <v>280</v>
      </c>
      <c r="D19" s="242">
        <v>3538569000</v>
      </c>
      <c r="E19" s="260">
        <v>5936512</v>
      </c>
      <c r="F19" s="260">
        <v>7114214</v>
      </c>
      <c r="G19" s="260">
        <v>11636.08</v>
      </c>
      <c r="H19" s="261">
        <v>2.632466</v>
      </c>
      <c r="I19" s="260">
        <v>8.4001569999999998E-2</v>
      </c>
      <c r="J19" s="262">
        <v>2.0104776817973591E-3</v>
      </c>
      <c r="K19" s="244">
        <v>1.6888328172093857E-7</v>
      </c>
      <c r="L19" s="263">
        <v>2.0160267719955272E-3</v>
      </c>
      <c r="M19" s="261">
        <v>5.3993476937599372</v>
      </c>
      <c r="N19" s="261">
        <v>0.66207077285643401</v>
      </c>
      <c r="O19" s="237">
        <v>8.4001569999999998E-2</v>
      </c>
      <c r="P19" s="2" t="s">
        <v>501</v>
      </c>
      <c r="Q19" s="318">
        <f>STDEV(M5:M19)</f>
        <v>0.36793320219872266</v>
      </c>
    </row>
    <row r="20" spans="1:20" s="280" customFormat="1" ht="15" customHeight="1">
      <c r="A20" s="279" t="s">
        <v>522</v>
      </c>
      <c r="D20" s="279"/>
      <c r="H20" s="281"/>
      <c r="K20" s="282"/>
      <c r="O20" s="282"/>
    </row>
    <row r="21" spans="1:20">
      <c r="A21" s="270" t="s">
        <v>31</v>
      </c>
      <c r="B21" s="245" t="s">
        <v>281</v>
      </c>
      <c r="C21" s="245" t="s">
        <v>280</v>
      </c>
      <c r="D21" s="242">
        <v>3450523000</v>
      </c>
      <c r="E21" s="260">
        <v>5969434</v>
      </c>
      <c r="F21" s="260">
        <v>6940507</v>
      </c>
      <c r="G21" s="260">
        <v>11965.2</v>
      </c>
      <c r="H21" s="261">
        <v>3.1101619999999999</v>
      </c>
      <c r="I21" s="260">
        <v>3.8186409999999997E-2</v>
      </c>
      <c r="J21" s="262">
        <v>2.011436237347208E-3</v>
      </c>
      <c r="K21" s="244">
        <v>7.6809528848197796E-8</v>
      </c>
      <c r="L21" s="263">
        <v>2.0169879732406027E-3</v>
      </c>
      <c r="M21" s="261">
        <v>5.8787019951140884</v>
      </c>
      <c r="N21" s="261">
        <v>0.6449383388011668</v>
      </c>
      <c r="O21" s="237">
        <v>3.8186409999999997E-2</v>
      </c>
    </row>
    <row r="22" spans="1:20">
      <c r="A22" s="270" t="s">
        <v>32</v>
      </c>
      <c r="B22" s="245" t="s">
        <v>281</v>
      </c>
      <c r="C22" s="245" t="s">
        <v>280</v>
      </c>
      <c r="D22" s="242">
        <v>3545527000</v>
      </c>
      <c r="E22" s="260">
        <v>6827506</v>
      </c>
      <c r="F22" s="260">
        <v>7128962</v>
      </c>
      <c r="G22" s="260">
        <v>13370.35</v>
      </c>
      <c r="H22" s="261">
        <v>2.7393689999999999</v>
      </c>
      <c r="I22" s="260">
        <v>6.7298609999999995E-2</v>
      </c>
      <c r="J22" s="262">
        <v>2.0106917815038497E-3</v>
      </c>
      <c r="K22" s="244">
        <v>1.3531676203363277E-7</v>
      </c>
      <c r="L22" s="263">
        <v>2.0162414626355026E-3</v>
      </c>
      <c r="M22" s="261">
        <v>5.5064146396881508</v>
      </c>
      <c r="N22" s="261">
        <v>0.65439213385598127</v>
      </c>
      <c r="O22" s="237">
        <v>6.7298609999999995E-2</v>
      </c>
    </row>
    <row r="23" spans="1:20">
      <c r="A23" s="270" t="s">
        <v>33</v>
      </c>
      <c r="B23" s="245" t="s">
        <v>281</v>
      </c>
      <c r="C23" s="245" t="s">
        <v>280</v>
      </c>
      <c r="D23" s="242">
        <v>3524150000</v>
      </c>
      <c r="E23" s="260">
        <v>6775036</v>
      </c>
      <c r="F23" s="260">
        <v>7085121</v>
      </c>
      <c r="G23" s="260">
        <v>13503.83</v>
      </c>
      <c r="H23" s="261">
        <v>2.6173329999999999</v>
      </c>
      <c r="I23" s="260">
        <v>6.0759840000000002E-2</v>
      </c>
      <c r="J23" s="262">
        <v>2.0104481931813344E-3</v>
      </c>
      <c r="K23" s="244">
        <v>1.2215451054598698E-7</v>
      </c>
      <c r="L23" s="263">
        <v>2.0159972019884024E-3</v>
      </c>
      <c r="M23" s="261">
        <v>5.384601031519276</v>
      </c>
      <c r="N23" s="261">
        <v>0.65182795724651033</v>
      </c>
      <c r="O23" s="237">
        <v>6.0759840000000002E-2</v>
      </c>
    </row>
    <row r="24" spans="1:20">
      <c r="A24" s="272" t="s">
        <v>34</v>
      </c>
      <c r="B24" s="264" t="s">
        <v>281</v>
      </c>
      <c r="C24" s="264" t="s">
        <v>280</v>
      </c>
      <c r="D24" s="252">
        <v>1699073000</v>
      </c>
      <c r="E24" s="265">
        <v>1040067</v>
      </c>
      <c r="F24" s="265">
        <v>3389870</v>
      </c>
      <c r="G24" s="265">
        <v>1999.2339999999999</v>
      </c>
      <c r="H24" s="266">
        <v>-5.0222290000000003</v>
      </c>
      <c r="I24" s="265">
        <v>0.21896940000000001</v>
      </c>
      <c r="J24" s="267">
        <v>1.9951291086374749E-3</v>
      </c>
      <c r="K24" s="253">
        <v>4.3687222384088273E-7</v>
      </c>
      <c r="L24" s="268">
        <v>2.0006358354621779E-3</v>
      </c>
      <c r="M24" s="266">
        <v>-2.2761642418821504</v>
      </c>
      <c r="N24" s="266">
        <v>0.77582410749234665</v>
      </c>
      <c r="O24" s="273">
        <v>0.21896940000000001</v>
      </c>
    </row>
    <row r="25" spans="1:20">
      <c r="A25" s="272" t="s">
        <v>35</v>
      </c>
      <c r="B25" s="264" t="s">
        <v>281</v>
      </c>
      <c r="C25" s="264" t="s">
        <v>280</v>
      </c>
      <c r="D25" s="252">
        <v>3536306000</v>
      </c>
      <c r="E25" s="265">
        <v>11783720</v>
      </c>
      <c r="F25" s="265">
        <v>7085791</v>
      </c>
      <c r="G25" s="265">
        <v>23028.97</v>
      </c>
      <c r="H25" s="266">
        <v>-0.73338570000000003</v>
      </c>
      <c r="I25" s="265">
        <v>0.111939</v>
      </c>
      <c r="J25" s="267">
        <v>2.0037267702512169E-3</v>
      </c>
      <c r="K25" s="253">
        <v>2.2429517093515097E-7</v>
      </c>
      <c r="L25" s="268">
        <v>2.0092572273566487E-3</v>
      </c>
      <c r="M25" s="266">
        <v>2.0233529606268341</v>
      </c>
      <c r="N25" s="266">
        <v>0.67840549238995418</v>
      </c>
      <c r="O25" s="273">
        <v>0.111939</v>
      </c>
      <c r="P25" s="2" t="s">
        <v>501</v>
      </c>
      <c r="Q25" s="318">
        <f>STDEV(M21:M23)</f>
        <v>0.25741412560647631</v>
      </c>
      <c r="S25" s="2" t="s">
        <v>502</v>
      </c>
      <c r="T25" s="318">
        <f>STDEV(M5:M19,M21:M23)</f>
        <v>0.34540945643748228</v>
      </c>
    </row>
    <row r="26" spans="1:20" s="280" customFormat="1" ht="15" customHeight="1">
      <c r="A26" s="279" t="s">
        <v>523</v>
      </c>
      <c r="D26" s="279"/>
      <c r="H26" s="281"/>
      <c r="K26" s="282"/>
      <c r="O26" s="282"/>
    </row>
    <row r="27" spans="1:20">
      <c r="A27" s="270" t="s">
        <v>484</v>
      </c>
      <c r="B27" s="245" t="s">
        <v>281</v>
      </c>
      <c r="C27" s="245" t="s">
        <v>280</v>
      </c>
      <c r="D27" s="242">
        <v>3482542000</v>
      </c>
      <c r="E27" s="260">
        <v>7442671</v>
      </c>
      <c r="F27" s="260">
        <v>7005739</v>
      </c>
      <c r="G27" s="260">
        <v>14272.47</v>
      </c>
      <c r="H27" s="261">
        <v>3.2295880000000001</v>
      </c>
      <c r="I27" s="260">
        <v>0.1077028</v>
      </c>
      <c r="J27" s="260">
        <v>2.011673943917977E-3</v>
      </c>
      <c r="K27" s="244">
        <v>2.1666291644700909E-7</v>
      </c>
      <c r="L27" s="263">
        <v>2.0172263359018194E-3</v>
      </c>
      <c r="M27" s="261">
        <v>5.997574257839311</v>
      </c>
      <c r="N27" s="261">
        <v>0.67565688461838092</v>
      </c>
      <c r="O27" s="237">
        <v>0.1077028</v>
      </c>
    </row>
    <row r="28" spans="1:20">
      <c r="A28" s="2" t="s">
        <v>485</v>
      </c>
      <c r="B28" s="245" t="s">
        <v>281</v>
      </c>
      <c r="C28" s="245" t="s">
        <v>280</v>
      </c>
      <c r="D28" s="242">
        <v>3570052000</v>
      </c>
      <c r="E28" s="260">
        <v>8330317</v>
      </c>
      <c r="F28" s="260">
        <v>7174462</v>
      </c>
      <c r="G28" s="260">
        <v>16357.37</v>
      </c>
      <c r="H28" s="261">
        <v>2.2067190000000001</v>
      </c>
      <c r="I28" s="260">
        <v>6.6208249999999996E-2</v>
      </c>
      <c r="J28" s="260">
        <v>2.0096239494550778E-3</v>
      </c>
      <c r="K28" s="244">
        <v>1.3305368485150913E-7</v>
      </c>
      <c r="L28" s="263">
        <v>2.0151706832790294E-3</v>
      </c>
      <c r="M28" s="261">
        <v>4.9724133647663926</v>
      </c>
      <c r="N28" s="261">
        <v>0.65394707942853159</v>
      </c>
      <c r="O28" s="237">
        <v>6.6208249999999996E-2</v>
      </c>
    </row>
    <row r="29" spans="1:20">
      <c r="A29" s="270" t="s">
        <v>486</v>
      </c>
      <c r="B29" s="245" t="s">
        <v>281</v>
      </c>
      <c r="C29" s="245" t="s">
        <v>280</v>
      </c>
      <c r="D29" s="242">
        <v>3524312000</v>
      </c>
      <c r="E29" s="260">
        <v>7076904</v>
      </c>
      <c r="F29" s="260">
        <v>7088201</v>
      </c>
      <c r="G29" s="260">
        <v>13945.37</v>
      </c>
      <c r="H29" s="261">
        <v>3.0075780000000001</v>
      </c>
      <c r="I29" s="260">
        <v>8.1428479999999998E-2</v>
      </c>
      <c r="J29" s="260">
        <v>2.0112297095149353E-3</v>
      </c>
      <c r="K29" s="244">
        <v>1.6377137817664272E-7</v>
      </c>
      <c r="L29" s="263">
        <v>2.0167808753738651E-3</v>
      </c>
      <c r="M29" s="261">
        <v>5.7754215907965811</v>
      </c>
      <c r="N29" s="261">
        <v>0.66078365797082006</v>
      </c>
      <c r="O29" s="237">
        <v>8.1428479999999998E-2</v>
      </c>
    </row>
    <row r="30" spans="1:20">
      <c r="A30" s="270" t="s">
        <v>487</v>
      </c>
      <c r="B30" s="245" t="s">
        <v>281</v>
      </c>
      <c r="C30" s="245" t="s">
        <v>280</v>
      </c>
      <c r="D30" s="242">
        <v>3507327000</v>
      </c>
      <c r="E30" s="260">
        <v>8880675</v>
      </c>
      <c r="F30" s="260">
        <v>7047480</v>
      </c>
      <c r="G30" s="260">
        <v>17604.46</v>
      </c>
      <c r="H30" s="261">
        <v>2.074659</v>
      </c>
      <c r="I30" s="260">
        <v>5.5857570000000002E-2</v>
      </c>
      <c r="J30" s="260">
        <v>2.0093592641917905E-3</v>
      </c>
      <c r="K30" s="244">
        <v>1.1223792575474144E-7</v>
      </c>
      <c r="L30" s="263">
        <v>2.0149052674617979E-3</v>
      </c>
      <c r="M30" s="261">
        <v>4.8400496019340711</v>
      </c>
      <c r="N30" s="261">
        <v>0.65007147739773641</v>
      </c>
      <c r="O30" s="237">
        <v>5.5857570000000002E-2</v>
      </c>
    </row>
    <row r="31" spans="1:20">
      <c r="A31" s="270" t="s">
        <v>488</v>
      </c>
      <c r="B31" s="245" t="s">
        <v>281</v>
      </c>
      <c r="C31" s="245" t="s">
        <v>280</v>
      </c>
      <c r="D31" s="242">
        <v>3513250000</v>
      </c>
      <c r="E31" s="260">
        <v>6782551</v>
      </c>
      <c r="F31" s="260">
        <v>7065678</v>
      </c>
      <c r="G31" s="260">
        <v>13257.61</v>
      </c>
      <c r="H31" s="261">
        <v>2.9686530000000002</v>
      </c>
      <c r="I31" s="260">
        <v>8.8528129999999997E-2</v>
      </c>
      <c r="J31" s="260">
        <v>2.011151497900804E-3</v>
      </c>
      <c r="K31" s="244">
        <v>1.780434812558571E-7</v>
      </c>
      <c r="L31" s="263">
        <v>2.0167024478889954E-3</v>
      </c>
      <c r="M31" s="261">
        <v>5.7363095396945063</v>
      </c>
      <c r="N31" s="261">
        <v>0.66442574636000051</v>
      </c>
      <c r="O31" s="237">
        <v>8.8528129999999997E-2</v>
      </c>
    </row>
    <row r="32" spans="1:20">
      <c r="A32" s="270" t="s">
        <v>489</v>
      </c>
      <c r="B32" s="245" t="s">
        <v>281</v>
      </c>
      <c r="C32" s="245" t="s">
        <v>280</v>
      </c>
      <c r="D32" s="242">
        <v>3531237000</v>
      </c>
      <c r="E32" s="260">
        <v>6398632</v>
      </c>
      <c r="F32" s="260">
        <v>7099050</v>
      </c>
      <c r="G32" s="260">
        <v>12169.62</v>
      </c>
      <c r="H32" s="261">
        <v>2.573172</v>
      </c>
      <c r="I32" s="260">
        <v>0.1028374</v>
      </c>
      <c r="J32" s="260">
        <v>2.0103578434412643E-3</v>
      </c>
      <c r="K32" s="244">
        <v>2.0673997368910666E-7</v>
      </c>
      <c r="L32" s="263">
        <v>2.0159066028753291E-3</v>
      </c>
      <c r="M32" s="261">
        <v>5.3394189483988441</v>
      </c>
      <c r="N32" s="261">
        <v>0.6726178532985102</v>
      </c>
      <c r="O32" s="237">
        <v>0.1028374</v>
      </c>
    </row>
    <row r="33" spans="1:20">
      <c r="A33" s="270" t="s">
        <v>490</v>
      </c>
      <c r="B33" s="245" t="s">
        <v>281</v>
      </c>
      <c r="C33" s="245" t="s">
        <v>280</v>
      </c>
      <c r="D33" s="242">
        <v>3472971000</v>
      </c>
      <c r="E33" s="260">
        <v>6526834</v>
      </c>
      <c r="F33" s="260">
        <v>6985449</v>
      </c>
      <c r="G33" s="260">
        <v>12852.08</v>
      </c>
      <c r="H33" s="261">
        <v>3.0800930000000002</v>
      </c>
      <c r="I33" s="260">
        <v>0.1048584</v>
      </c>
      <c r="J33" s="260">
        <v>2.0113755628826157E-3</v>
      </c>
      <c r="K33" s="244">
        <v>2.1090962332297047E-7</v>
      </c>
      <c r="L33" s="263">
        <v>2.0169271313093037E-3</v>
      </c>
      <c r="M33" s="261">
        <v>5.8483599188627888</v>
      </c>
      <c r="N33" s="261">
        <v>0.67386481539185306</v>
      </c>
      <c r="O33" s="237">
        <v>0.1048584</v>
      </c>
    </row>
    <row r="34" spans="1:20">
      <c r="A34" s="270" t="s">
        <v>491</v>
      </c>
      <c r="B34" s="245" t="s">
        <v>281</v>
      </c>
      <c r="C34" s="245" t="s">
        <v>280</v>
      </c>
      <c r="D34" s="242">
        <v>3521126000</v>
      </c>
      <c r="E34" s="260">
        <v>6981996</v>
      </c>
      <c r="F34" s="260">
        <v>7080748</v>
      </c>
      <c r="G34" s="260">
        <v>13783.03</v>
      </c>
      <c r="H34" s="261">
        <v>2.859391</v>
      </c>
      <c r="I34" s="260">
        <v>8.1809259999999995E-2</v>
      </c>
      <c r="J34" s="260">
        <v>2.010932866361499E-3</v>
      </c>
      <c r="K34" s="244">
        <v>1.6451292970671312E-7</v>
      </c>
      <c r="L34" s="263">
        <v>2.0164832129079598E-3</v>
      </c>
      <c r="M34" s="261">
        <v>5.6269763155594177</v>
      </c>
      <c r="N34" s="261">
        <v>0.66097176438017879</v>
      </c>
      <c r="O34" s="237">
        <v>8.1809259999999995E-2</v>
      </c>
    </row>
    <row r="35" spans="1:20">
      <c r="A35" s="270" t="s">
        <v>492</v>
      </c>
      <c r="B35" s="245" t="s">
        <v>281</v>
      </c>
      <c r="C35" s="245" t="s">
        <v>280</v>
      </c>
      <c r="D35" s="242">
        <v>3497109000</v>
      </c>
      <c r="E35" s="260">
        <v>5542166</v>
      </c>
      <c r="F35" s="260">
        <v>7031415</v>
      </c>
      <c r="G35" s="260">
        <v>10842.43</v>
      </c>
      <c r="H35" s="261">
        <v>2.7115089999999999</v>
      </c>
      <c r="I35" s="260">
        <v>6.4651379999999994E-2</v>
      </c>
      <c r="J35" s="260">
        <v>2.0106365000347429E-3</v>
      </c>
      <c r="K35" s="244">
        <v>1.2999042440561617E-7</v>
      </c>
      <c r="L35" s="263">
        <v>2.0161860285848173E-3</v>
      </c>
      <c r="M35" s="261">
        <v>5.4787694917302066</v>
      </c>
      <c r="N35" s="261">
        <v>0.65332369998682405</v>
      </c>
      <c r="O35" s="237">
        <v>6.4651379999999994E-2</v>
      </c>
    </row>
    <row r="36" spans="1:20">
      <c r="A36" s="270" t="s">
        <v>493</v>
      </c>
      <c r="B36" s="245" t="s">
        <v>281</v>
      </c>
      <c r="C36" s="245" t="s">
        <v>280</v>
      </c>
      <c r="D36" s="242">
        <v>3493062000</v>
      </c>
      <c r="E36" s="260">
        <v>6676165</v>
      </c>
      <c r="F36" s="260">
        <v>7025629</v>
      </c>
      <c r="G36" s="260">
        <v>13205.3</v>
      </c>
      <c r="H36" s="261">
        <v>3.0470790000000001</v>
      </c>
      <c r="I36" s="260">
        <v>8.2716499999999998E-2</v>
      </c>
      <c r="J36" s="260">
        <v>2.0113095616396161E-3</v>
      </c>
      <c r="K36" s="244">
        <v>1.6636848735536329E-7</v>
      </c>
      <c r="L36" s="263">
        <v>2.0168609478972335E-3</v>
      </c>
      <c r="M36" s="261">
        <v>5.8153540281435934</v>
      </c>
      <c r="N36" s="261">
        <v>0.66142326139156626</v>
      </c>
      <c r="O36" s="237">
        <v>8.2716499999999998E-2</v>
      </c>
    </row>
    <row r="37" spans="1:20">
      <c r="A37" s="270" t="s">
        <v>494</v>
      </c>
      <c r="B37" s="245" t="s">
        <v>281</v>
      </c>
      <c r="C37" s="245" t="s">
        <v>280</v>
      </c>
      <c r="D37" s="242">
        <v>3514499000</v>
      </c>
      <c r="E37" s="260">
        <v>7891284</v>
      </c>
      <c r="F37" s="260">
        <v>7063946</v>
      </c>
      <c r="G37" s="260">
        <v>15383.46</v>
      </c>
      <c r="H37" s="261">
        <v>2.3667060000000002</v>
      </c>
      <c r="I37" s="260">
        <v>9.3022640000000004E-2</v>
      </c>
      <c r="J37" s="260">
        <v>2.0099439493367335E-3</v>
      </c>
      <c r="K37" s="244">
        <v>1.8697029241932921E-7</v>
      </c>
      <c r="L37" s="263">
        <v>2.0154915663877027E-3</v>
      </c>
      <c r="M37" s="261">
        <v>5.132438852833987</v>
      </c>
      <c r="N37" s="261">
        <v>0.66687742459250676</v>
      </c>
      <c r="O37" s="237">
        <v>9.3022640000000004E-2</v>
      </c>
      <c r="P37" s="2" t="s">
        <v>501</v>
      </c>
      <c r="Q37" s="318">
        <f>STDEV(M27:M37)</f>
        <v>0.38614294792569226</v>
      </c>
    </row>
    <row r="38" spans="1:20" s="280" customFormat="1" ht="15" customHeight="1">
      <c r="A38" s="279" t="s">
        <v>524</v>
      </c>
      <c r="D38" s="279"/>
      <c r="H38" s="281"/>
      <c r="K38" s="282"/>
      <c r="O38" s="282"/>
      <c r="Q38" s="281"/>
    </row>
    <row r="39" spans="1:20">
      <c r="A39" s="270" t="s">
        <v>495</v>
      </c>
      <c r="B39" s="245" t="s">
        <v>281</v>
      </c>
      <c r="C39" s="245" t="s">
        <v>280</v>
      </c>
      <c r="D39" s="242">
        <v>3446584000</v>
      </c>
      <c r="E39" s="260">
        <v>4971819</v>
      </c>
      <c r="F39" s="260">
        <v>6915410</v>
      </c>
      <c r="G39" s="260">
        <v>10021.08</v>
      </c>
      <c r="H39" s="261">
        <v>0.62504709999999997</v>
      </c>
      <c r="I39" s="260">
        <v>5.3339030000000003E-2</v>
      </c>
      <c r="J39" s="260">
        <v>2.0064533462698137E-3</v>
      </c>
      <c r="K39" s="244">
        <v>1.0702227523028598E-7</v>
      </c>
      <c r="L39" s="245">
        <v>2.0119913289580443E-3</v>
      </c>
      <c r="M39" s="261">
        <v>3.386858646541091</v>
      </c>
      <c r="N39" s="261">
        <v>0.64922481599690851</v>
      </c>
      <c r="O39" s="237">
        <v>5.3339030000000003E-2</v>
      </c>
      <c r="Q39" s="318"/>
    </row>
    <row r="40" spans="1:20">
      <c r="A40" s="317" t="s">
        <v>496</v>
      </c>
      <c r="B40" s="264" t="s">
        <v>281</v>
      </c>
      <c r="C40" s="264" t="s">
        <v>280</v>
      </c>
      <c r="D40" s="252">
        <v>3455716000</v>
      </c>
      <c r="E40" s="265">
        <v>2968801</v>
      </c>
      <c r="F40" s="265">
        <v>6936250</v>
      </c>
      <c r="G40" s="265">
        <v>5640.3770000000004</v>
      </c>
      <c r="H40" s="266">
        <v>0.98843380000000003</v>
      </c>
      <c r="I40" s="265">
        <v>7.5252509999999995E-2</v>
      </c>
      <c r="J40" s="265">
        <v>2.0071817244241134E-3</v>
      </c>
      <c r="K40" s="253">
        <v>1.5104546278904284E-7</v>
      </c>
      <c r="L40" s="264">
        <v>2.0127217174982898E-3</v>
      </c>
      <c r="M40" s="266">
        <v>3.7511058738728398</v>
      </c>
      <c r="N40" s="266">
        <v>0.65784832162593265</v>
      </c>
      <c r="O40" s="273">
        <v>7.5252509999999995E-2</v>
      </c>
      <c r="Q40" s="318"/>
    </row>
    <row r="41" spans="1:20">
      <c r="A41" s="270" t="s">
        <v>497</v>
      </c>
      <c r="B41" s="245" t="s">
        <v>281</v>
      </c>
      <c r="C41" s="245" t="s">
        <v>280</v>
      </c>
      <c r="D41" s="242">
        <v>3529328000</v>
      </c>
      <c r="E41" s="260">
        <v>7052165</v>
      </c>
      <c r="F41" s="260">
        <v>7091548</v>
      </c>
      <c r="G41" s="260">
        <v>13666.03</v>
      </c>
      <c r="H41" s="261">
        <v>2.0550959999999998</v>
      </c>
      <c r="I41" s="260">
        <v>0.100802</v>
      </c>
      <c r="J41" s="260">
        <v>2.0093196211856761E-3</v>
      </c>
      <c r="K41" s="244">
        <v>2.0254343645475853E-7</v>
      </c>
      <c r="L41" s="245">
        <v>2.0148655150375992E-3</v>
      </c>
      <c r="M41" s="261">
        <v>4.8202249339712733</v>
      </c>
      <c r="N41" s="261">
        <v>0.67138426108813143</v>
      </c>
      <c r="O41" s="237">
        <v>0.100802</v>
      </c>
      <c r="Q41" s="318"/>
    </row>
    <row r="42" spans="1:20">
      <c r="A42" s="317" t="s">
        <v>498</v>
      </c>
      <c r="B42" s="264" t="s">
        <v>281</v>
      </c>
      <c r="C42" s="264" t="s">
        <v>280</v>
      </c>
      <c r="D42" s="252">
        <v>3356293000</v>
      </c>
      <c r="E42" s="265">
        <v>10964840</v>
      </c>
      <c r="F42" s="265">
        <v>6723079</v>
      </c>
      <c r="G42" s="265">
        <v>21336.9</v>
      </c>
      <c r="H42" s="266">
        <v>-1.032529</v>
      </c>
      <c r="I42" s="265">
        <v>0.1105158</v>
      </c>
      <c r="J42" s="265">
        <v>2.0031263659042878E-3</v>
      </c>
      <c r="K42" s="253">
        <v>2.2137711282900509E-7</v>
      </c>
      <c r="L42" s="264">
        <v>2.0086551658424173E-3</v>
      </c>
      <c r="M42" s="266">
        <v>1.7231028537887383</v>
      </c>
      <c r="N42" s="266">
        <v>0.67747149122263162</v>
      </c>
      <c r="O42" s="273">
        <v>0.1105158</v>
      </c>
      <c r="Q42" s="318"/>
    </row>
    <row r="43" spans="1:20">
      <c r="A43" s="317" t="s">
        <v>499</v>
      </c>
      <c r="B43" s="264" t="s">
        <v>281</v>
      </c>
      <c r="C43" s="264" t="s">
        <v>280</v>
      </c>
      <c r="D43" s="252">
        <v>3556707000</v>
      </c>
      <c r="E43" s="265">
        <v>27782930</v>
      </c>
      <c r="F43" s="265">
        <v>7137436</v>
      </c>
      <c r="G43" s="265">
        <v>55120.2</v>
      </c>
      <c r="H43" s="266">
        <v>0.77845949999999997</v>
      </c>
      <c r="I43" s="265">
        <v>0.11081240000000001</v>
      </c>
      <c r="J43" s="265">
        <v>2.0067540002592288E-3</v>
      </c>
      <c r="K43" s="253">
        <v>2.2237322697832578E-7</v>
      </c>
      <c r="L43" s="264">
        <v>2.0122928127781609E-3</v>
      </c>
      <c r="M43" s="266">
        <v>3.5372096440060563</v>
      </c>
      <c r="N43" s="266">
        <v>0.6776652604316501</v>
      </c>
      <c r="O43" s="273">
        <v>0.11081240000000001</v>
      </c>
      <c r="Q43" s="318"/>
    </row>
    <row r="44" spans="1:20" ht="10.5" customHeight="1">
      <c r="A44" s="317" t="s">
        <v>500</v>
      </c>
      <c r="B44" s="264" t="s">
        <v>281</v>
      </c>
      <c r="C44" s="264" t="s">
        <v>280</v>
      </c>
      <c r="D44" s="252">
        <v>3503855000</v>
      </c>
      <c r="E44" s="265">
        <v>12094200</v>
      </c>
      <c r="F44" s="265">
        <v>7025610</v>
      </c>
      <c r="G44" s="265">
        <v>23585.32</v>
      </c>
      <c r="H44" s="266">
        <v>-4.386611E-2</v>
      </c>
      <c r="I44" s="265">
        <v>0.103066</v>
      </c>
      <c r="J44" s="265">
        <v>2.0051086588914208E-3</v>
      </c>
      <c r="K44" s="253">
        <v>2.0665852903730318E-7</v>
      </c>
      <c r="L44" s="264">
        <v>2.0106429301275826E-3</v>
      </c>
      <c r="M44" s="266">
        <v>2.7144076040208631</v>
      </c>
      <c r="N44" s="266">
        <v>0.67275779790713397</v>
      </c>
      <c r="O44" s="273">
        <v>0.103066</v>
      </c>
      <c r="P44" s="2" t="s">
        <v>501</v>
      </c>
      <c r="Q44" s="318">
        <f>STDEV(M39,M41)</f>
        <v>1.0135430217660684</v>
      </c>
      <c r="S44" s="2" t="s">
        <v>507</v>
      </c>
      <c r="T44" s="318">
        <f>STDEV(M27:M37,M41,M39)</f>
        <v>0.69795279624171902</v>
      </c>
    </row>
    <row r="45" spans="1:20" s="280" customFormat="1" ht="15" customHeight="1">
      <c r="A45" s="279" t="s">
        <v>525</v>
      </c>
      <c r="D45" s="279"/>
      <c r="H45" s="281"/>
      <c r="K45" s="282"/>
      <c r="O45" s="282"/>
      <c r="Q45" s="281"/>
    </row>
    <row r="46" spans="1:20">
      <c r="A46" s="325" t="s">
        <v>51</v>
      </c>
      <c r="B46" s="326" t="s">
        <v>281</v>
      </c>
      <c r="C46" s="326" t="s">
        <v>280</v>
      </c>
      <c r="D46" s="327">
        <v>3503986000</v>
      </c>
      <c r="E46" s="328">
        <v>7900443</v>
      </c>
      <c r="F46" s="328">
        <v>7034391</v>
      </c>
      <c r="G46" s="328">
        <v>15668.37</v>
      </c>
      <c r="H46" s="329">
        <v>1.167152</v>
      </c>
      <c r="I46" s="328">
        <v>5.8892199999999999E-2</v>
      </c>
      <c r="J46" s="328">
        <v>2.0075396990741402E-3</v>
      </c>
      <c r="K46" s="330">
        <v>1.1822842946581407E-7</v>
      </c>
      <c r="L46" s="326">
        <v>2.0130806801889399E-3</v>
      </c>
      <c r="M46" s="329">
        <v>3.9301217778475728</v>
      </c>
      <c r="N46" s="329">
        <v>0.65114193391626696</v>
      </c>
      <c r="O46" s="331">
        <v>5.8892199999999999E-2</v>
      </c>
      <c r="Q46" s="318"/>
    </row>
    <row r="47" spans="1:20" s="323" customFormat="1">
      <c r="A47" s="323" t="s">
        <v>52</v>
      </c>
      <c r="B47" s="245" t="s">
        <v>281</v>
      </c>
      <c r="C47" s="245" t="s">
        <v>280</v>
      </c>
      <c r="D47" s="260">
        <v>3480293000</v>
      </c>
      <c r="E47" s="260">
        <v>7006353</v>
      </c>
      <c r="F47" s="260">
        <v>6996026</v>
      </c>
      <c r="G47" s="260">
        <v>13771.39</v>
      </c>
      <c r="H47" s="261">
        <v>2.4856199999999999</v>
      </c>
      <c r="I47" s="260">
        <v>9.1591309999999995E-2</v>
      </c>
      <c r="J47" s="260">
        <v>2.0101830506799286E-3</v>
      </c>
      <c r="K47" s="260">
        <v>1.8411529895157103E-7</v>
      </c>
      <c r="L47" s="245">
        <v>2.0157313276710363E-3</v>
      </c>
      <c r="M47" s="261">
        <v>5.2520086131240262</v>
      </c>
      <c r="N47" s="261">
        <v>0.66608447323963393</v>
      </c>
      <c r="O47" s="261">
        <v>9.1591309999999995E-2</v>
      </c>
      <c r="Q47" s="324"/>
    </row>
    <row r="48" spans="1:20" s="323" customFormat="1">
      <c r="A48" s="323" t="s">
        <v>53</v>
      </c>
      <c r="B48" s="245" t="s">
        <v>281</v>
      </c>
      <c r="C48" s="245" t="s">
        <v>280</v>
      </c>
      <c r="D48" s="260">
        <v>3492179000</v>
      </c>
      <c r="E48" s="260">
        <v>5719034</v>
      </c>
      <c r="F48" s="260">
        <v>7019963</v>
      </c>
      <c r="G48" s="260">
        <v>11451.13</v>
      </c>
      <c r="H48" s="261">
        <v>2.4912969999999999</v>
      </c>
      <c r="I48" s="260">
        <v>7.271975E-2</v>
      </c>
      <c r="J48" s="260">
        <v>2.0101956400287615E-3</v>
      </c>
      <c r="K48" s="260">
        <v>1.4618092439398154E-7</v>
      </c>
      <c r="L48" s="245">
        <v>2.0157439517675475E-3</v>
      </c>
      <c r="M48" s="261">
        <v>5.2583042926130918</v>
      </c>
      <c r="N48" s="261">
        <v>0.6567079269973114</v>
      </c>
      <c r="O48" s="261">
        <v>7.271975E-2</v>
      </c>
      <c r="Q48" s="324"/>
    </row>
    <row r="49" spans="1:17">
      <c r="A49" s="270" t="s">
        <v>54</v>
      </c>
      <c r="B49" s="245" t="s">
        <v>281</v>
      </c>
      <c r="C49" s="245" t="s">
        <v>280</v>
      </c>
      <c r="D49" s="242">
        <v>3485435000</v>
      </c>
      <c r="E49" s="260">
        <v>6461523</v>
      </c>
      <c r="F49" s="260">
        <v>7007193</v>
      </c>
      <c r="G49" s="260">
        <v>12630.94</v>
      </c>
      <c r="H49" s="261">
        <v>2.6046109999999998</v>
      </c>
      <c r="I49" s="260">
        <v>6.6350119999999999E-2</v>
      </c>
      <c r="J49" s="260">
        <v>2.0104213677776231E-3</v>
      </c>
      <c r="K49" s="244">
        <v>1.3339169900260942E-7</v>
      </c>
      <c r="L49" s="245">
        <v>2.0159703025442845E-3</v>
      </c>
      <c r="M49" s="261">
        <v>5.371186188053434</v>
      </c>
      <c r="N49" s="261">
        <v>0.65400459242799946</v>
      </c>
      <c r="O49" s="237">
        <v>6.6350119999999999E-2</v>
      </c>
      <c r="Q49" s="318"/>
    </row>
    <row r="50" spans="1:17">
      <c r="A50" s="270" t="s">
        <v>55</v>
      </c>
      <c r="B50" s="245" t="s">
        <v>281</v>
      </c>
      <c r="C50" s="245" t="s">
        <v>280</v>
      </c>
      <c r="D50" s="242">
        <v>3489589000</v>
      </c>
      <c r="E50" s="260">
        <v>6365589</v>
      </c>
      <c r="F50" s="260">
        <v>7014399</v>
      </c>
      <c r="G50" s="260">
        <v>12294.17</v>
      </c>
      <c r="H50" s="261">
        <v>2.4408609999999999</v>
      </c>
      <c r="I50" s="260">
        <v>0.1005294</v>
      </c>
      <c r="J50" s="260">
        <v>2.0100931656994564E-3</v>
      </c>
      <c r="K50" s="244">
        <v>2.0207345989186694E-7</v>
      </c>
      <c r="L50" s="245">
        <v>2.0156411946003375E-3</v>
      </c>
      <c r="M50" s="261">
        <v>5.2070589469068729</v>
      </c>
      <c r="N50" s="261">
        <v>0.6712207492906459</v>
      </c>
      <c r="O50" s="237">
        <v>0.1005294</v>
      </c>
      <c r="Q50" s="318"/>
    </row>
    <row r="51" spans="1:17">
      <c r="A51" s="270" t="s">
        <v>56</v>
      </c>
      <c r="B51" s="245" t="s">
        <v>281</v>
      </c>
      <c r="C51" s="245" t="s">
        <v>280</v>
      </c>
      <c r="D51" s="242">
        <v>3459614000</v>
      </c>
      <c r="E51" s="260">
        <v>6170910</v>
      </c>
      <c r="F51" s="260">
        <v>6954300</v>
      </c>
      <c r="G51" s="260">
        <v>12253.4</v>
      </c>
      <c r="H51" s="261">
        <v>2.462456</v>
      </c>
      <c r="I51" s="260">
        <v>6.4830609999999997E-2</v>
      </c>
      <c r="J51" s="260">
        <v>2.0101375471367616E-3</v>
      </c>
      <c r="K51" s="244">
        <v>1.3031844336478001E-7</v>
      </c>
      <c r="L51" s="245">
        <v>2.015685698534202E-3</v>
      </c>
      <c r="M51" s="261">
        <v>5.2292532087583332</v>
      </c>
      <c r="N51" s="261">
        <v>0.65339473918355406</v>
      </c>
      <c r="O51" s="237">
        <v>6.4830609999999997E-2</v>
      </c>
      <c r="Q51" s="318"/>
    </row>
    <row r="52" spans="1:17">
      <c r="A52" s="270" t="s">
        <v>57</v>
      </c>
      <c r="B52" s="245" t="s">
        <v>281</v>
      </c>
      <c r="C52" s="245" t="s">
        <v>280</v>
      </c>
      <c r="D52" s="242">
        <v>3488302000</v>
      </c>
      <c r="E52" s="260">
        <v>7332386</v>
      </c>
      <c r="F52" s="260">
        <v>7010714</v>
      </c>
      <c r="G52" s="260">
        <v>14376.25</v>
      </c>
      <c r="H52" s="261">
        <v>2.2839369999999999</v>
      </c>
      <c r="I52" s="260">
        <v>9.6636369999999999E-2</v>
      </c>
      <c r="J52" s="260">
        <v>2.00977839648058E-3</v>
      </c>
      <c r="K52" s="244">
        <v>1.9421768874030402E-7</v>
      </c>
      <c r="L52" s="245">
        <v>2.0153255565915195E-3</v>
      </c>
      <c r="M52" s="261">
        <v>5.0496492078193622</v>
      </c>
      <c r="N52" s="261">
        <v>0.66892974612283751</v>
      </c>
      <c r="O52" s="237">
        <v>9.6636369999999999E-2</v>
      </c>
      <c r="Q52" s="318"/>
    </row>
    <row r="53" spans="1:17">
      <c r="A53" s="270" t="s">
        <v>58</v>
      </c>
      <c r="B53" s="245" t="s">
        <v>281</v>
      </c>
      <c r="C53" s="245" t="s">
        <v>280</v>
      </c>
      <c r="D53" s="242">
        <v>3462731000</v>
      </c>
      <c r="E53" s="260">
        <v>6799419</v>
      </c>
      <c r="F53" s="260">
        <v>6963324</v>
      </c>
      <c r="G53" s="260">
        <v>13354.33</v>
      </c>
      <c r="H53" s="261">
        <v>2.8602099999999999</v>
      </c>
      <c r="I53" s="260">
        <v>0.13222629999999999</v>
      </c>
      <c r="J53" s="260">
        <v>2.0109341441769519E-3</v>
      </c>
      <c r="K53" s="244">
        <v>2.6589838142818486E-7</v>
      </c>
      <c r="L53" s="245">
        <v>2.0164844942502928E-3</v>
      </c>
      <c r="M53" s="261">
        <v>5.627615325300761</v>
      </c>
      <c r="N53" s="261">
        <v>0.69285484112302786</v>
      </c>
      <c r="O53" s="237">
        <v>0.13222629999999999</v>
      </c>
      <c r="Q53" s="318"/>
    </row>
    <row r="54" spans="1:17">
      <c r="A54" s="270" t="s">
        <v>59</v>
      </c>
      <c r="B54" s="245" t="s">
        <v>281</v>
      </c>
      <c r="C54" s="245" t="s">
        <v>280</v>
      </c>
      <c r="D54" s="242">
        <v>3540244000</v>
      </c>
      <c r="E54" s="260">
        <v>6701005</v>
      </c>
      <c r="F54" s="260">
        <v>7115733</v>
      </c>
      <c r="G54" s="260">
        <v>13126.56</v>
      </c>
      <c r="H54" s="261">
        <v>2.3719540000000001</v>
      </c>
      <c r="I54" s="260">
        <v>9.8289489999999993E-2</v>
      </c>
      <c r="J54" s="260">
        <v>2.0099555284889968E-3</v>
      </c>
      <c r="K54" s="244">
        <v>1.9755750381786394E-7</v>
      </c>
      <c r="L54" s="245">
        <v>2.0155031774994154E-3</v>
      </c>
      <c r="M54" s="261">
        <v>5.1382293533890344</v>
      </c>
      <c r="N54" s="261">
        <v>0.66989249032863218</v>
      </c>
      <c r="O54" s="237">
        <v>9.8289489999999993E-2</v>
      </c>
      <c r="Q54" s="318"/>
    </row>
    <row r="55" spans="1:17">
      <c r="A55" s="270" t="s">
        <v>60</v>
      </c>
      <c r="B55" s="245" t="s">
        <v>281</v>
      </c>
      <c r="C55" s="245" t="s">
        <v>280</v>
      </c>
      <c r="D55" s="242">
        <v>3494941000</v>
      </c>
      <c r="E55" s="260">
        <v>6506699</v>
      </c>
      <c r="F55" s="260">
        <v>7024748</v>
      </c>
      <c r="G55" s="260">
        <v>12747.95</v>
      </c>
      <c r="H55" s="261">
        <v>2.3823210000000001</v>
      </c>
      <c r="I55" s="260">
        <v>7.138187E-2</v>
      </c>
      <c r="J55" s="260">
        <v>2.0099761340749388E-3</v>
      </c>
      <c r="K55" s="244">
        <v>1.4347585510563987E-7</v>
      </c>
      <c r="L55" s="245">
        <v>2.0155238399585354E-3</v>
      </c>
      <c r="M55" s="261">
        <v>5.1485337914101148</v>
      </c>
      <c r="N55" s="261">
        <v>0.65612052145901045</v>
      </c>
      <c r="O55" s="237">
        <v>7.138187E-2</v>
      </c>
      <c r="Q55" s="318"/>
    </row>
    <row r="56" spans="1:17" ht="10.5" customHeight="1">
      <c r="A56" s="270" t="s">
        <v>61</v>
      </c>
      <c r="B56" s="245" t="s">
        <v>281</v>
      </c>
      <c r="C56" s="245" t="s">
        <v>280</v>
      </c>
      <c r="D56" s="242">
        <v>3441034000</v>
      </c>
      <c r="E56" s="260">
        <v>6434018</v>
      </c>
      <c r="F56" s="260">
        <v>6920324</v>
      </c>
      <c r="G56" s="260">
        <v>12439.67</v>
      </c>
      <c r="H56" s="261">
        <v>2.9517169999999999</v>
      </c>
      <c r="I56" s="260">
        <v>9.0451660000000003E-2</v>
      </c>
      <c r="J56" s="260">
        <v>2.0111175884922963E-3</v>
      </c>
      <c r="K56" s="244">
        <v>1.819089243343251E-7</v>
      </c>
      <c r="L56" s="245">
        <v>2.0166684448876229E-3</v>
      </c>
      <c r="M56" s="261">
        <v>5.7193521282778992</v>
      </c>
      <c r="N56" s="261">
        <v>0.66546124185250533</v>
      </c>
      <c r="O56" s="237">
        <v>9.0451660000000003E-2</v>
      </c>
      <c r="P56" s="2" t="s">
        <v>501</v>
      </c>
      <c r="Q56" s="318">
        <f>STDEV(M48:M56,M47)</f>
        <v>0.2154394648196957</v>
      </c>
    </row>
    <row r="57" spans="1:17" s="254" customFormat="1" ht="10.5" customHeight="1">
      <c r="A57" s="325" t="s">
        <v>62</v>
      </c>
      <c r="B57" s="326" t="s">
        <v>281</v>
      </c>
      <c r="C57" s="326" t="s">
        <v>280</v>
      </c>
      <c r="D57" s="327">
        <v>3517232000</v>
      </c>
      <c r="E57" s="328">
        <v>10501770</v>
      </c>
      <c r="F57" s="328">
        <v>7059365</v>
      </c>
      <c r="G57" s="328">
        <v>20970.099999999999</v>
      </c>
      <c r="H57" s="329">
        <v>0.93769329999999995</v>
      </c>
      <c r="I57" s="328">
        <v>3.3770559999999998E-2</v>
      </c>
      <c r="J57" s="328">
        <v>2.0070797149576713E-3</v>
      </c>
      <c r="K57" s="330">
        <v>6.7780205938760929E-8</v>
      </c>
      <c r="L57" s="326">
        <v>2.0126194264770037E-3</v>
      </c>
      <c r="M57" s="329">
        <v>3.7000929967103691</v>
      </c>
      <c r="N57" s="329">
        <v>0.64395221570525751</v>
      </c>
      <c r="O57" s="331">
        <v>3.3770559999999998E-2</v>
      </c>
      <c r="Q57" s="320"/>
    </row>
    <row r="58" spans="1:17" s="283" customFormat="1" ht="15" customHeight="1">
      <c r="A58" s="279" t="s">
        <v>526</v>
      </c>
      <c r="B58" s="280"/>
      <c r="C58" s="280"/>
      <c r="D58" s="279"/>
      <c r="E58" s="280"/>
      <c r="F58" s="280"/>
      <c r="G58" s="280"/>
      <c r="H58" s="281"/>
      <c r="I58" s="280"/>
      <c r="J58" s="280"/>
      <c r="K58" s="282"/>
      <c r="L58" s="280"/>
      <c r="M58" s="280"/>
      <c r="N58" s="280"/>
      <c r="O58" s="282"/>
      <c r="Q58" s="321"/>
    </row>
    <row r="59" spans="1:17">
      <c r="A59" s="270" t="s">
        <v>63</v>
      </c>
      <c r="B59" s="245" t="s">
        <v>281</v>
      </c>
      <c r="C59" s="245" t="s">
        <v>280</v>
      </c>
      <c r="D59" s="242">
        <v>3461439000</v>
      </c>
      <c r="E59" s="260">
        <v>8008532</v>
      </c>
      <c r="F59" s="260">
        <v>6949901</v>
      </c>
      <c r="G59" s="260">
        <v>15513.68</v>
      </c>
      <c r="H59" s="261">
        <v>1.3010170000000001</v>
      </c>
      <c r="I59" s="260">
        <v>8.9995019999999995E-2</v>
      </c>
      <c r="J59" s="260">
        <v>2.0078068687618069E-3</v>
      </c>
      <c r="K59" s="244">
        <v>1.8069261931035616E-7</v>
      </c>
      <c r="L59" s="245">
        <v>2.0133485872877743E-3</v>
      </c>
      <c r="M59" s="261">
        <v>4.0637279512139024</v>
      </c>
      <c r="N59" s="261">
        <v>0.6652135504633514</v>
      </c>
      <c r="O59" s="237">
        <v>8.9995019999999995E-2</v>
      </c>
      <c r="Q59" s="318"/>
    </row>
    <row r="60" spans="1:17">
      <c r="A60" s="272" t="s">
        <v>64</v>
      </c>
      <c r="B60" s="264" t="s">
        <v>281</v>
      </c>
      <c r="C60" s="264" t="s">
        <v>280</v>
      </c>
      <c r="D60" s="252">
        <v>3183849000</v>
      </c>
      <c r="E60" s="265">
        <v>15111170</v>
      </c>
      <c r="F60" s="265">
        <v>6374874</v>
      </c>
      <c r="G60" s="265">
        <v>29816.400000000001</v>
      </c>
      <c r="H60" s="266">
        <v>-1.4675149999999999</v>
      </c>
      <c r="I60" s="265">
        <v>8.9540800000000004E-2</v>
      </c>
      <c r="J60" s="265">
        <v>2.0022538757334283E-3</v>
      </c>
      <c r="K60" s="253">
        <v>1.7928341383627176E-7</v>
      </c>
      <c r="L60" s="264">
        <v>2.0077802675241311E-3</v>
      </c>
      <c r="M60" s="266">
        <v>1.2867881129718928</v>
      </c>
      <c r="N60" s="266">
        <v>0.66496832456848354</v>
      </c>
      <c r="O60" s="273">
        <v>8.9540800000000004E-2</v>
      </c>
      <c r="Q60" s="318"/>
    </row>
    <row r="61" spans="1:17">
      <c r="A61" s="270" t="s">
        <v>65</v>
      </c>
      <c r="B61" s="245" t="s">
        <v>281</v>
      </c>
      <c r="C61" s="245" t="s">
        <v>280</v>
      </c>
      <c r="D61" s="242">
        <v>3444119000</v>
      </c>
      <c r="E61" s="260">
        <v>5283021</v>
      </c>
      <c r="F61" s="260">
        <v>6916044</v>
      </c>
      <c r="G61" s="260">
        <v>10330.15</v>
      </c>
      <c r="H61" s="261">
        <v>1.4333359999999999</v>
      </c>
      <c r="I61" s="260">
        <v>8.2348589999999999E-2</v>
      </c>
      <c r="J61" s="260">
        <v>2.0080734724903524E-3</v>
      </c>
      <c r="K61" s="244">
        <v>1.6536201907598432E-7</v>
      </c>
      <c r="L61" s="245">
        <v>2.013615926865392E-3</v>
      </c>
      <c r="M61" s="261">
        <v>4.1970510998363686</v>
      </c>
      <c r="N61" s="261">
        <v>0.6612396043196509</v>
      </c>
      <c r="O61" s="237">
        <v>8.2348589999999999E-2</v>
      </c>
      <c r="Q61" s="318"/>
    </row>
    <row r="62" spans="1:17">
      <c r="A62" s="270" t="s">
        <v>66</v>
      </c>
      <c r="B62" s="245" t="s">
        <v>281</v>
      </c>
      <c r="C62" s="245" t="s">
        <v>280</v>
      </c>
      <c r="D62" s="242">
        <v>3460777000</v>
      </c>
      <c r="E62" s="260">
        <v>6720090</v>
      </c>
      <c r="F62" s="260">
        <v>6953325</v>
      </c>
      <c r="G62" s="260">
        <v>13411.84</v>
      </c>
      <c r="H62" s="261">
        <v>1.985053</v>
      </c>
      <c r="I62" s="260">
        <v>5.3868939999999997E-2</v>
      </c>
      <c r="J62" s="260">
        <v>2.0091803083527198E-3</v>
      </c>
      <c r="K62" s="244">
        <v>1.0823241347983416E-7</v>
      </c>
      <c r="L62" s="245">
        <v>2.0147258176893197E-3</v>
      </c>
      <c r="M62" s="261">
        <v>4.7505573954318425</v>
      </c>
      <c r="N62" s="261">
        <v>0.64939980290091759</v>
      </c>
      <c r="O62" s="237">
        <v>5.3868939999999997E-2</v>
      </c>
      <c r="Q62" s="318"/>
    </row>
    <row r="63" spans="1:17">
      <c r="A63" s="270" t="s">
        <v>67</v>
      </c>
      <c r="B63" s="245" t="s">
        <v>281</v>
      </c>
      <c r="C63" s="245" t="s">
        <v>280</v>
      </c>
      <c r="D63" s="242">
        <v>3474985000</v>
      </c>
      <c r="E63" s="260">
        <v>5359794</v>
      </c>
      <c r="F63" s="260">
        <v>6981922</v>
      </c>
      <c r="G63" s="260">
        <v>10264.35</v>
      </c>
      <c r="H63" s="261">
        <v>1.9929159999999999</v>
      </c>
      <c r="I63" s="260">
        <v>8.6071969999999998E-2</v>
      </c>
      <c r="J63" s="260">
        <v>2.0091948598339273E-3</v>
      </c>
      <c r="K63" s="244">
        <v>1.7293535969977999E-7</v>
      </c>
      <c r="L63" s="245">
        <v>2.0147404093338586E-3</v>
      </c>
      <c r="M63" s="261">
        <v>4.7578342977552257</v>
      </c>
      <c r="N63" s="261">
        <v>0.66313361345929356</v>
      </c>
      <c r="O63" s="237">
        <v>8.6071969999999998E-2</v>
      </c>
      <c r="Q63" s="318"/>
    </row>
    <row r="64" spans="1:17">
      <c r="A64" s="272" t="s">
        <v>68</v>
      </c>
      <c r="B64" s="264" t="s">
        <v>281</v>
      </c>
      <c r="C64" s="264" t="s">
        <v>280</v>
      </c>
      <c r="D64" s="252">
        <v>3310763000</v>
      </c>
      <c r="E64" s="265">
        <v>1724089</v>
      </c>
      <c r="F64" s="265">
        <v>6635418</v>
      </c>
      <c r="G64" s="265">
        <v>3653.6880000000001</v>
      </c>
      <c r="H64" s="266">
        <v>-0.50062379999999995</v>
      </c>
      <c r="I64" s="265">
        <v>4.1862509999999999E-2</v>
      </c>
      <c r="J64" s="265">
        <v>2.004196011614241E-3</v>
      </c>
      <c r="K64" s="253">
        <v>8.3900675578161281E-8</v>
      </c>
      <c r="L64" s="264">
        <v>2.0097277638659317E-3</v>
      </c>
      <c r="M64" s="266">
        <v>2.2580111040952922</v>
      </c>
      <c r="N64" s="266">
        <v>0.64585023975752809</v>
      </c>
      <c r="O64" s="273">
        <v>4.1862509999999999E-2</v>
      </c>
      <c r="Q64" s="318"/>
    </row>
    <row r="65" spans="1:20">
      <c r="A65" s="270" t="s">
        <v>69</v>
      </c>
      <c r="B65" s="245" t="s">
        <v>281</v>
      </c>
      <c r="C65" s="245" t="s">
        <v>280</v>
      </c>
      <c r="D65" s="242">
        <v>3469581000</v>
      </c>
      <c r="E65" s="260">
        <v>5662669</v>
      </c>
      <c r="F65" s="260">
        <v>6971560</v>
      </c>
      <c r="G65" s="260">
        <v>10999.2</v>
      </c>
      <c r="H65" s="261">
        <v>2.0641400000000001</v>
      </c>
      <c r="I65" s="260">
        <v>7.6822890000000005E-2</v>
      </c>
      <c r="J65" s="260">
        <v>2.0093377269474327E-3</v>
      </c>
      <c r="K65" s="244">
        <v>1.5436313117013264E-7</v>
      </c>
      <c r="L65" s="245">
        <v>2.0148836707728052E-3</v>
      </c>
      <c r="M65" s="261">
        <v>4.8292792603257251</v>
      </c>
      <c r="N65" s="261">
        <v>0.65857397377414217</v>
      </c>
      <c r="O65" s="237">
        <v>7.6822890000000005E-2</v>
      </c>
      <c r="P65" s="2" t="s">
        <v>501</v>
      </c>
      <c r="Q65" s="318">
        <f>STDEV(M59,M61:M63,M65)</f>
        <v>0.359810790822015</v>
      </c>
      <c r="S65" s="2" t="s">
        <v>506</v>
      </c>
      <c r="T65" s="318">
        <f>STDEV(M47,M48:M56,M59,M61:M63,M65)</f>
        <v>0.4602650358952598</v>
      </c>
    </row>
    <row r="66" spans="1:20" s="254" customFormat="1" ht="10.5" customHeight="1">
      <c r="A66" s="272" t="s">
        <v>70</v>
      </c>
      <c r="B66" s="264" t="s">
        <v>281</v>
      </c>
      <c r="C66" s="264" t="s">
        <v>280</v>
      </c>
      <c r="D66" s="252">
        <v>2973804000</v>
      </c>
      <c r="E66" s="265">
        <v>14189270</v>
      </c>
      <c r="F66" s="265">
        <v>5934358</v>
      </c>
      <c r="G66" s="265">
        <v>28336.3</v>
      </c>
      <c r="H66" s="266">
        <v>-4.8154729999999999</v>
      </c>
      <c r="I66" s="265">
        <v>4.1216139999999998E-2</v>
      </c>
      <c r="J66" s="265">
        <v>1.995544427272275E-3</v>
      </c>
      <c r="K66" s="253">
        <v>8.2248638490673899E-8</v>
      </c>
      <c r="L66" s="264">
        <v>2.001052300411899E-3</v>
      </c>
      <c r="M66" s="266">
        <v>-2.0684717674550601</v>
      </c>
      <c r="N66" s="266">
        <v>0.64568392732578883</v>
      </c>
      <c r="O66" s="273">
        <v>4.1216139999999998E-2</v>
      </c>
      <c r="Q66" s="320"/>
    </row>
    <row r="67" spans="1:20" s="283" customFormat="1" ht="15" customHeight="1">
      <c r="A67" s="279" t="s">
        <v>527</v>
      </c>
      <c r="B67" s="280"/>
      <c r="C67" s="280"/>
      <c r="D67" s="279"/>
      <c r="E67" s="280"/>
      <c r="F67" s="280"/>
      <c r="G67" s="280"/>
      <c r="H67" s="281"/>
      <c r="I67" s="280"/>
      <c r="J67" s="280"/>
      <c r="K67" s="282"/>
      <c r="L67" s="280"/>
      <c r="M67" s="280"/>
      <c r="N67" s="280"/>
      <c r="O67" s="282"/>
      <c r="Q67" s="321"/>
    </row>
    <row r="68" spans="1:20">
      <c r="A68" s="272" t="s">
        <v>74</v>
      </c>
      <c r="B68" s="264" t="s">
        <v>281</v>
      </c>
      <c r="C68" s="264" t="s">
        <v>280</v>
      </c>
      <c r="D68" s="252">
        <v>2912519000</v>
      </c>
      <c r="E68" s="265">
        <v>14232350</v>
      </c>
      <c r="F68" s="265">
        <v>5832131</v>
      </c>
      <c r="G68" s="265">
        <v>28367.09</v>
      </c>
      <c r="H68" s="266">
        <v>-1.378199</v>
      </c>
      <c r="I68" s="265">
        <v>5.8545180000000002E-2</v>
      </c>
      <c r="J68" s="265">
        <v>2.0024353489196123E-3</v>
      </c>
      <c r="K68" s="253">
        <v>1.1723293794086151E-7</v>
      </c>
      <c r="L68" s="264">
        <v>2.0079622415918163E-3</v>
      </c>
      <c r="M68" s="266">
        <v>1.3775391940038517</v>
      </c>
      <c r="N68" s="266">
        <v>0.65101674757703876</v>
      </c>
      <c r="O68" s="273">
        <v>5.8545180000000002E-2</v>
      </c>
      <c r="Q68" s="318"/>
    </row>
    <row r="69" spans="1:20">
      <c r="A69" s="270" t="s">
        <v>75</v>
      </c>
      <c r="B69" s="245" t="s">
        <v>281</v>
      </c>
      <c r="C69" s="245" t="s">
        <v>280</v>
      </c>
      <c r="D69" s="242">
        <v>3464234000</v>
      </c>
      <c r="E69" s="260">
        <v>6015203</v>
      </c>
      <c r="F69" s="260">
        <v>6962344</v>
      </c>
      <c r="G69" s="260">
        <v>11582.09</v>
      </c>
      <c r="H69" s="261">
        <v>2.2841939999999998</v>
      </c>
      <c r="I69" s="260">
        <v>9.1365420000000003E-2</v>
      </c>
      <c r="J69" s="260">
        <v>2.0097787851513496E-3</v>
      </c>
      <c r="K69" s="244">
        <v>1.8362428281244284E-7</v>
      </c>
      <c r="L69" s="245">
        <v>2.0153259463350538E-3</v>
      </c>
      <c r="M69" s="261">
        <v>5.049843574233881</v>
      </c>
      <c r="N69" s="261">
        <v>0.66596036902203259</v>
      </c>
      <c r="O69" s="237">
        <v>9.1365420000000003E-2</v>
      </c>
      <c r="Q69" s="318"/>
    </row>
    <row r="70" spans="1:20">
      <c r="A70" s="270" t="s">
        <v>76</v>
      </c>
      <c r="B70" s="245" t="s">
        <v>281</v>
      </c>
      <c r="C70" s="245" t="s">
        <v>280</v>
      </c>
      <c r="D70" s="242">
        <v>3458744000</v>
      </c>
      <c r="E70" s="260">
        <v>7385067</v>
      </c>
      <c r="F70" s="260">
        <v>6947062</v>
      </c>
      <c r="G70" s="260">
        <v>14386.84</v>
      </c>
      <c r="H70" s="261">
        <v>1.6716979999999999</v>
      </c>
      <c r="I70" s="260">
        <v>0.1012633</v>
      </c>
      <c r="J70" s="260">
        <v>2.0085505027258449E-3</v>
      </c>
      <c r="K70" s="244">
        <v>2.0339245212267806E-7</v>
      </c>
      <c r="L70" s="245">
        <v>2.014094273745097E-3</v>
      </c>
      <c r="M70" s="261">
        <v>4.4356043013649149</v>
      </c>
      <c r="N70" s="261">
        <v>0.67166187693542367</v>
      </c>
      <c r="O70" s="237">
        <v>0.1012633</v>
      </c>
      <c r="Q70" s="318"/>
    </row>
    <row r="71" spans="1:20">
      <c r="A71" s="270" t="s">
        <v>77</v>
      </c>
      <c r="B71" s="245" t="s">
        <v>281</v>
      </c>
      <c r="C71" s="245" t="s">
        <v>280</v>
      </c>
      <c r="D71" s="242">
        <v>3400029000</v>
      </c>
      <c r="E71" s="260">
        <v>6694623</v>
      </c>
      <c r="F71" s="260">
        <v>6833229</v>
      </c>
      <c r="G71" s="260">
        <v>12885.49</v>
      </c>
      <c r="H71" s="261">
        <v>2.27312</v>
      </c>
      <c r="I71" s="260">
        <v>9.4984760000000001E-2</v>
      </c>
      <c r="J71" s="260">
        <v>2.0097560932568516E-3</v>
      </c>
      <c r="K71" s="244">
        <v>1.9089620017653967E-7</v>
      </c>
      <c r="L71" s="245">
        <v>2.0153031918089879E-3</v>
      </c>
      <c r="M71" s="261">
        <v>5.0384958153739667</v>
      </c>
      <c r="N71" s="261">
        <v>0.66798283791568069</v>
      </c>
      <c r="O71" s="237">
        <v>9.4984760000000001E-2</v>
      </c>
      <c r="Q71" s="318"/>
    </row>
    <row r="72" spans="1:20">
      <c r="A72" s="272" t="s">
        <v>78</v>
      </c>
      <c r="B72" s="264" t="s">
        <v>281</v>
      </c>
      <c r="C72" s="264" t="s">
        <v>280</v>
      </c>
      <c r="D72" s="252">
        <v>3512409000</v>
      </c>
      <c r="E72" s="265">
        <v>10485910</v>
      </c>
      <c r="F72" s="265">
        <v>7045107</v>
      </c>
      <c r="G72" s="265">
        <v>20707.93</v>
      </c>
      <c r="H72" s="266">
        <v>0.28834189999999998</v>
      </c>
      <c r="I72" s="265">
        <v>0.1117254</v>
      </c>
      <c r="J72" s="265">
        <v>2.0057763774093506E-3</v>
      </c>
      <c r="K72" s="253">
        <v>2.2409616807661069E-7</v>
      </c>
      <c r="L72" s="264">
        <v>2.0113124916056788E-3</v>
      </c>
      <c r="M72" s="266">
        <v>3.0483201703963569</v>
      </c>
      <c r="N72" s="266">
        <v>0.67826463363608758</v>
      </c>
      <c r="O72" s="273">
        <v>0.1117254</v>
      </c>
      <c r="P72" s="2" t="s">
        <v>501</v>
      </c>
      <c r="Q72" s="318">
        <f>STDEV(M69:M71,M73)</f>
        <v>0.32276152152618298</v>
      </c>
    </row>
    <row r="73" spans="1:20" s="254" customFormat="1" ht="10.5" customHeight="1">
      <c r="A73" s="270" t="s">
        <v>79</v>
      </c>
      <c r="B73" s="245" t="s">
        <v>281</v>
      </c>
      <c r="C73" s="245" t="s">
        <v>280</v>
      </c>
      <c r="D73" s="242">
        <v>3412535000</v>
      </c>
      <c r="E73" s="260">
        <v>7217572</v>
      </c>
      <c r="F73" s="260">
        <v>6859035</v>
      </c>
      <c r="G73" s="260">
        <v>14030.93</v>
      </c>
      <c r="H73" s="261">
        <v>2.3710490000000002</v>
      </c>
      <c r="I73" s="260">
        <v>7.8008019999999997E-2</v>
      </c>
      <c r="J73" s="260">
        <v>2.0099530114709445E-3</v>
      </c>
      <c r="K73" s="244">
        <v>1.5679245471788567E-7</v>
      </c>
      <c r="L73" s="245">
        <v>2.0155006535341785E-3</v>
      </c>
      <c r="M73" s="261">
        <v>5.1369706434163387</v>
      </c>
      <c r="N73" s="261">
        <v>0.65913098695034644</v>
      </c>
      <c r="O73" s="237">
        <v>7.8008019999999997E-2</v>
      </c>
      <c r="Q73" s="320"/>
    </row>
    <row r="74" spans="1:20" s="283" customFormat="1" ht="15" customHeight="1">
      <c r="A74" s="279" t="s">
        <v>528</v>
      </c>
      <c r="B74" s="280"/>
      <c r="C74" s="280"/>
      <c r="D74" s="279"/>
      <c r="E74" s="280"/>
      <c r="F74" s="280"/>
      <c r="G74" s="280"/>
      <c r="H74" s="281"/>
      <c r="I74" s="280"/>
      <c r="J74" s="280"/>
      <c r="K74" s="282"/>
      <c r="L74" s="280"/>
      <c r="M74" s="280"/>
      <c r="N74" s="280"/>
      <c r="O74" s="282"/>
      <c r="Q74" s="321"/>
    </row>
    <row r="75" spans="1:20">
      <c r="A75" s="272" t="s">
        <v>71</v>
      </c>
      <c r="B75" s="264" t="s">
        <v>281</v>
      </c>
      <c r="C75" s="264" t="s">
        <v>280</v>
      </c>
      <c r="D75" s="252">
        <v>3165467000</v>
      </c>
      <c r="E75" s="265">
        <v>12901520</v>
      </c>
      <c r="F75" s="265">
        <v>6344099</v>
      </c>
      <c r="G75" s="265">
        <v>25862.240000000002</v>
      </c>
      <c r="H75" s="266">
        <v>-0.51914349999999998</v>
      </c>
      <c r="I75" s="265">
        <v>9.4872479999999995E-2</v>
      </c>
      <c r="J75" s="265">
        <v>2.004158944004155E-3</v>
      </c>
      <c r="K75" s="253">
        <v>1.901395293318553E-7</v>
      </c>
      <c r="L75" s="264">
        <v>2.0096905939460744E-3</v>
      </c>
      <c r="M75" s="266">
        <v>2.2394743397537997</v>
      </c>
      <c r="N75" s="266">
        <v>0.66791900936135795</v>
      </c>
      <c r="O75" s="273">
        <v>9.4872479999999995E-2</v>
      </c>
      <c r="Q75" s="318"/>
    </row>
    <row r="76" spans="1:20">
      <c r="A76" s="270" t="s">
        <v>72</v>
      </c>
      <c r="B76" s="245" t="s">
        <v>281</v>
      </c>
      <c r="C76" s="245" t="s">
        <v>280</v>
      </c>
      <c r="D76" s="242">
        <v>3465870000</v>
      </c>
      <c r="E76" s="260">
        <v>6527704</v>
      </c>
      <c r="F76" s="260">
        <v>6963517</v>
      </c>
      <c r="G76" s="260">
        <v>12598.24</v>
      </c>
      <c r="H76" s="261">
        <v>1.9798009999999999</v>
      </c>
      <c r="I76" s="260">
        <v>9.7801990000000005E-2</v>
      </c>
      <c r="J76" s="260">
        <v>2.0091685493108511E-3</v>
      </c>
      <c r="K76" s="244">
        <v>1.9650068236801438E-7</v>
      </c>
      <c r="L76" s="245">
        <v>2.0147140261914903E-3</v>
      </c>
      <c r="M76" s="261">
        <v>4.7446769357122331</v>
      </c>
      <c r="N76" s="261">
        <v>0.66960702670498951</v>
      </c>
      <c r="O76" s="237">
        <v>9.7801990000000005E-2</v>
      </c>
      <c r="P76" s="2" t="s">
        <v>501</v>
      </c>
      <c r="Q76" s="318">
        <f>STDEV(M76:M77)</f>
        <v>0.31573687730932171</v>
      </c>
      <c r="S76" s="2" t="s">
        <v>505</v>
      </c>
      <c r="T76" s="318">
        <f>STDEV(M69:M71,M73,M76:M77)</f>
        <v>0.35185165387955097</v>
      </c>
    </row>
    <row r="77" spans="1:20" s="254" customFormat="1" ht="10.5" customHeight="1">
      <c r="A77" s="270" t="s">
        <v>73</v>
      </c>
      <c r="B77" s="245" t="s">
        <v>281</v>
      </c>
      <c r="C77" s="245" t="s">
        <v>280</v>
      </c>
      <c r="D77" s="242">
        <v>3446012000</v>
      </c>
      <c r="E77" s="260">
        <v>5937192</v>
      </c>
      <c r="F77" s="260">
        <v>6920542</v>
      </c>
      <c r="G77" s="260">
        <v>11490.53</v>
      </c>
      <c r="H77" s="261">
        <v>1.5343599999999999</v>
      </c>
      <c r="I77" s="260">
        <v>7.4594469999999996E-2</v>
      </c>
      <c r="J77" s="260">
        <v>2.0082756531317942E-3</v>
      </c>
      <c r="K77" s="244">
        <v>1.4980625795927002E-7</v>
      </c>
      <c r="L77" s="245">
        <v>2.013818665542681E-3</v>
      </c>
      <c r="M77" s="261">
        <v>4.2981575616800605</v>
      </c>
      <c r="N77" s="261">
        <v>0.65754847200733402</v>
      </c>
      <c r="O77" s="237">
        <v>7.4594469999999996E-2</v>
      </c>
      <c r="Q77" s="320"/>
    </row>
    <row r="78" spans="1:20" s="283" customFormat="1" ht="15" customHeight="1">
      <c r="A78" s="279" t="s">
        <v>134</v>
      </c>
      <c r="B78" s="280"/>
      <c r="C78" s="280"/>
      <c r="D78" s="279"/>
      <c r="E78" s="280"/>
      <c r="F78" s="280"/>
      <c r="G78" s="280"/>
      <c r="H78" s="281"/>
      <c r="I78" s="280"/>
      <c r="J78" s="280"/>
      <c r="K78" s="282"/>
      <c r="L78" s="280"/>
      <c r="M78" s="280"/>
      <c r="N78" s="280"/>
      <c r="O78" s="282"/>
      <c r="Q78" s="321"/>
    </row>
    <row r="79" spans="1:20">
      <c r="A79" s="270" t="s">
        <v>80</v>
      </c>
      <c r="B79" s="245" t="s">
        <v>281</v>
      </c>
      <c r="C79" s="245" t="s">
        <v>280</v>
      </c>
      <c r="D79" s="242">
        <v>3422353000</v>
      </c>
      <c r="E79" s="260">
        <v>5562495</v>
      </c>
      <c r="F79" s="260">
        <v>6882529</v>
      </c>
      <c r="G79" s="260">
        <v>11013.63</v>
      </c>
      <c r="H79" s="261">
        <v>2.9185340000000002</v>
      </c>
      <c r="I79" s="260">
        <v>3.4812000000000003E-2</v>
      </c>
      <c r="J79" s="260">
        <v>2.0110517529898287E-3</v>
      </c>
      <c r="K79" s="244">
        <v>7.0008733625081926E-8</v>
      </c>
      <c r="L79" s="245">
        <v>2.0166024276735426E-3</v>
      </c>
      <c r="M79" s="261">
        <v>5.6864291210565465</v>
      </c>
      <c r="N79" s="261">
        <v>0.64417400956329818</v>
      </c>
      <c r="O79" s="237">
        <v>3.4812000000000003E-2</v>
      </c>
      <c r="Q79" s="318"/>
    </row>
    <row r="80" spans="1:20">
      <c r="A80" s="270" t="s">
        <v>81</v>
      </c>
      <c r="B80" s="245" t="s">
        <v>281</v>
      </c>
      <c r="C80" s="245" t="s">
        <v>280</v>
      </c>
      <c r="D80" s="242">
        <v>3388964000</v>
      </c>
      <c r="E80" s="260">
        <v>7173001</v>
      </c>
      <c r="F80" s="260">
        <v>6816699</v>
      </c>
      <c r="G80" s="260">
        <v>14072.39</v>
      </c>
      <c r="H80" s="261">
        <v>3.1127570000000002</v>
      </c>
      <c r="I80" s="260">
        <v>9.7251019999999994E-2</v>
      </c>
      <c r="J80" s="260">
        <v>2.0114403693872228E-3</v>
      </c>
      <c r="K80" s="244">
        <v>1.9561462759208417E-7</v>
      </c>
      <c r="L80" s="245">
        <v>2.0169921166854014E-3</v>
      </c>
      <c r="M80" s="261">
        <v>5.8807683450037285</v>
      </c>
      <c r="N80" s="261">
        <v>0.66928596039736088</v>
      </c>
      <c r="O80" s="237">
        <v>9.7251019999999994E-2</v>
      </c>
      <c r="Q80" s="318"/>
    </row>
    <row r="81" spans="1:20">
      <c r="A81" s="325" t="s">
        <v>82</v>
      </c>
      <c r="B81" s="326" t="s">
        <v>281</v>
      </c>
      <c r="C81" s="326" t="s">
        <v>280</v>
      </c>
      <c r="D81" s="327">
        <v>3387072000</v>
      </c>
      <c r="E81" s="328">
        <v>14632540</v>
      </c>
      <c r="F81" s="328">
        <v>6789874</v>
      </c>
      <c r="G81" s="328">
        <v>29218.62</v>
      </c>
      <c r="H81" s="329">
        <v>-0.2768371</v>
      </c>
      <c r="I81" s="328">
        <v>8.0503480000000002E-2</v>
      </c>
      <c r="J81" s="328">
        <v>2.0046441292065832E-3</v>
      </c>
      <c r="K81" s="330">
        <v>1.613808285626996E-7</v>
      </c>
      <c r="L81" s="326">
        <v>2.0101771183011208E-3</v>
      </c>
      <c r="M81" s="329">
        <v>2.4821056758033144</v>
      </c>
      <c r="N81" s="329">
        <v>0.66033014045195437</v>
      </c>
      <c r="O81" s="331">
        <v>8.0503480000000002E-2</v>
      </c>
      <c r="Q81" s="318"/>
    </row>
    <row r="82" spans="1:20">
      <c r="A82" s="270" t="s">
        <v>83</v>
      </c>
      <c r="B82" s="245" t="s">
        <v>281</v>
      </c>
      <c r="C82" s="245" t="s">
        <v>280</v>
      </c>
      <c r="D82" s="242">
        <v>3457406000</v>
      </c>
      <c r="E82" s="260">
        <v>7066182</v>
      </c>
      <c r="F82" s="260">
        <v>6950210</v>
      </c>
      <c r="G82" s="260">
        <v>14096.14</v>
      </c>
      <c r="H82" s="261">
        <v>2.512667</v>
      </c>
      <c r="I82" s="260">
        <v>8.0325659999999993E-2</v>
      </c>
      <c r="J82" s="260">
        <v>2.0102383116128103E-3</v>
      </c>
      <c r="K82" s="244">
        <v>1.6147371913758464E-7</v>
      </c>
      <c r="L82" s="245">
        <v>2.0157867411288149E-3</v>
      </c>
      <c r="M82" s="261">
        <v>5.2796434913300327</v>
      </c>
      <c r="N82" s="261">
        <v>0.66024351555967487</v>
      </c>
      <c r="O82" s="237">
        <v>8.0325659999999993E-2</v>
      </c>
      <c r="Q82" s="318"/>
    </row>
    <row r="83" spans="1:20">
      <c r="A83" s="270" t="s">
        <v>84</v>
      </c>
      <c r="B83" s="245" t="s">
        <v>281</v>
      </c>
      <c r="C83" s="245" t="s">
        <v>280</v>
      </c>
      <c r="D83" s="242">
        <v>3474738000</v>
      </c>
      <c r="E83" s="260">
        <v>6131063</v>
      </c>
      <c r="F83" s="260">
        <v>6986293</v>
      </c>
      <c r="G83" s="260">
        <v>11961.97</v>
      </c>
      <c r="H83" s="261">
        <v>2.6911360000000002</v>
      </c>
      <c r="I83" s="260">
        <v>7.7307409999999993E-2</v>
      </c>
      <c r="J83" s="260">
        <v>2.0105956190078216E-3</v>
      </c>
      <c r="K83" s="244">
        <v>1.5543393986284145E-7</v>
      </c>
      <c r="L83" s="245">
        <v>2.0161450347227685E-3</v>
      </c>
      <c r="M83" s="261">
        <v>5.4583257145264241</v>
      </c>
      <c r="N83" s="261">
        <v>0.65880072539766421</v>
      </c>
      <c r="O83" s="237">
        <v>7.7307409999999993E-2</v>
      </c>
      <c r="Q83" s="318"/>
    </row>
    <row r="84" spans="1:20">
      <c r="A84" s="270" t="s">
        <v>85</v>
      </c>
      <c r="B84" s="245" t="s">
        <v>281</v>
      </c>
      <c r="C84" s="245" t="s">
        <v>280</v>
      </c>
      <c r="D84" s="242">
        <v>3441413000</v>
      </c>
      <c r="E84" s="260">
        <v>5141716</v>
      </c>
      <c r="F84" s="260">
        <v>6920109</v>
      </c>
      <c r="G84" s="260">
        <v>10285.02</v>
      </c>
      <c r="H84" s="261">
        <v>2.8093750000000002</v>
      </c>
      <c r="I84" s="260">
        <v>6.3319020000000004E-2</v>
      </c>
      <c r="J84" s="260">
        <v>2.0108336314182576E-3</v>
      </c>
      <c r="K84" s="244">
        <v>1.2732401492444531E-7</v>
      </c>
      <c r="L84" s="245">
        <v>2.0163837040677954E-3</v>
      </c>
      <c r="M84" s="261">
        <v>5.5773509215018002</v>
      </c>
      <c r="N84" s="261">
        <v>0.65280153675975505</v>
      </c>
      <c r="O84" s="237">
        <v>6.3319020000000004E-2</v>
      </c>
      <c r="Q84" s="318"/>
    </row>
    <row r="85" spans="1:20">
      <c r="A85" s="270" t="s">
        <v>86</v>
      </c>
      <c r="B85" s="245" t="s">
        <v>281</v>
      </c>
      <c r="C85" s="245" t="s">
        <v>280</v>
      </c>
      <c r="D85" s="242">
        <v>3453059000</v>
      </c>
      <c r="E85" s="260">
        <v>6587093</v>
      </c>
      <c r="F85" s="260">
        <v>6941400</v>
      </c>
      <c r="G85" s="260">
        <v>12738.69</v>
      </c>
      <c r="H85" s="261">
        <v>2.5030019999999999</v>
      </c>
      <c r="I85" s="260">
        <v>0.10554910000000001</v>
      </c>
      <c r="J85" s="260">
        <v>2.010217607055078E-3</v>
      </c>
      <c r="K85" s="244">
        <v>2.1217665922881715E-7</v>
      </c>
      <c r="L85" s="245">
        <v>2.0157659794247337E-3</v>
      </c>
      <c r="M85" s="261">
        <v>5.2692895595121136</v>
      </c>
      <c r="N85" s="261">
        <v>0.67429600567117121</v>
      </c>
      <c r="O85" s="237">
        <v>0.10554910000000001</v>
      </c>
      <c r="Q85" s="318"/>
    </row>
    <row r="86" spans="1:20">
      <c r="A86" s="270" t="s">
        <v>87</v>
      </c>
      <c r="B86" s="245" t="s">
        <v>281</v>
      </c>
      <c r="C86" s="245" t="s">
        <v>280</v>
      </c>
      <c r="D86" s="242">
        <v>3478733000</v>
      </c>
      <c r="E86" s="260">
        <v>6436715</v>
      </c>
      <c r="F86" s="260">
        <v>6992707</v>
      </c>
      <c r="G86" s="260">
        <v>12499.07</v>
      </c>
      <c r="H86" s="261">
        <v>2.4592839999999998</v>
      </c>
      <c r="I86" s="260">
        <v>8.7262140000000002E-2</v>
      </c>
      <c r="J86" s="260">
        <v>2.0101304124231435E-3</v>
      </c>
      <c r="K86" s="244">
        <v>1.7540828146712609E-7</v>
      </c>
      <c r="L86" s="245">
        <v>2.0156785441281643E-3</v>
      </c>
      <c r="M86" s="261">
        <v>5.2256852823480138</v>
      </c>
      <c r="N86" s="261">
        <v>0.66375551035782332</v>
      </c>
      <c r="O86" s="237">
        <v>8.7262140000000002E-2</v>
      </c>
      <c r="Q86" s="318"/>
    </row>
    <row r="87" spans="1:20">
      <c r="A87" s="270" t="s">
        <v>88</v>
      </c>
      <c r="B87" s="245" t="s">
        <v>281</v>
      </c>
      <c r="C87" s="245" t="s">
        <v>280</v>
      </c>
      <c r="D87" s="242">
        <v>3463700000</v>
      </c>
      <c r="E87" s="260">
        <v>6516412</v>
      </c>
      <c r="F87" s="260">
        <v>6965739</v>
      </c>
      <c r="G87" s="260">
        <v>12695.35</v>
      </c>
      <c r="H87" s="261">
        <v>2.927219</v>
      </c>
      <c r="I87" s="260">
        <v>8.6160340000000002E-2</v>
      </c>
      <c r="J87" s="260">
        <v>2.0110687992609061E-3</v>
      </c>
      <c r="K87" s="244">
        <v>1.7327437150771141E-7</v>
      </c>
      <c r="L87" s="245">
        <v>2.0166195209937849E-3</v>
      </c>
      <c r="M87" s="261">
        <v>5.6949536174870641</v>
      </c>
      <c r="N87" s="261">
        <v>0.66317951564905753</v>
      </c>
      <c r="O87" s="237">
        <v>8.6160340000000002E-2</v>
      </c>
      <c r="Q87" s="318"/>
    </row>
    <row r="88" spans="1:20">
      <c r="A88" s="270" t="s">
        <v>89</v>
      </c>
      <c r="B88" s="245" t="s">
        <v>281</v>
      </c>
      <c r="C88" s="245" t="s">
        <v>280</v>
      </c>
      <c r="D88" s="242">
        <v>3511849000</v>
      </c>
      <c r="E88" s="260">
        <v>7619186</v>
      </c>
      <c r="F88" s="260">
        <v>7057281</v>
      </c>
      <c r="G88" s="260">
        <v>14749.03</v>
      </c>
      <c r="H88" s="261">
        <v>2.1766709999999998</v>
      </c>
      <c r="I88" s="260">
        <v>0.10263360000000001</v>
      </c>
      <c r="J88" s="260">
        <v>2.009562768786471E-3</v>
      </c>
      <c r="K88" s="244">
        <v>2.0624866138652315E-7</v>
      </c>
      <c r="L88" s="245">
        <v>2.0151093337465492E-3</v>
      </c>
      <c r="M88" s="261">
        <v>4.9418181460947341</v>
      </c>
      <c r="N88" s="261">
        <v>0.67249332830645703</v>
      </c>
      <c r="O88" s="237">
        <v>0.10263360000000001</v>
      </c>
      <c r="Q88" s="318"/>
    </row>
    <row r="89" spans="1:20">
      <c r="A89" s="270" t="s">
        <v>90</v>
      </c>
      <c r="B89" s="245" t="s">
        <v>281</v>
      </c>
      <c r="C89" s="245" t="s">
        <v>280</v>
      </c>
      <c r="D89" s="242">
        <v>3466575000</v>
      </c>
      <c r="E89" s="260">
        <v>7452242</v>
      </c>
      <c r="F89" s="260">
        <v>6971125</v>
      </c>
      <c r="G89" s="260">
        <v>14571.52</v>
      </c>
      <c r="H89" s="261">
        <v>2.8704559999999999</v>
      </c>
      <c r="I89" s="260">
        <v>6.6141270000000002E-2</v>
      </c>
      <c r="J89" s="260">
        <v>2.0109546165884193E-3</v>
      </c>
      <c r="K89" s="244">
        <v>1.3300709225352113E-7</v>
      </c>
      <c r="L89" s="245">
        <v>2.0165050231673652E-3</v>
      </c>
      <c r="M89" s="261">
        <v>5.6378531654524</v>
      </c>
      <c r="N89" s="261">
        <v>0.6539199672817062</v>
      </c>
      <c r="O89" s="237">
        <v>6.6141270000000002E-2</v>
      </c>
      <c r="P89" s="319" t="s">
        <v>501</v>
      </c>
      <c r="Q89" s="318">
        <f>STDEV(M79:M80,M82:M89)</f>
        <v>0.28303283689547831</v>
      </c>
    </row>
    <row r="90" spans="1:20" ht="15" customHeight="1">
      <c r="A90" s="271" t="s">
        <v>135</v>
      </c>
      <c r="B90" s="255"/>
      <c r="C90" s="255"/>
      <c r="D90" s="256"/>
      <c r="E90" s="255"/>
      <c r="F90" s="255"/>
      <c r="G90" s="255"/>
      <c r="H90" s="257"/>
      <c r="I90" s="255"/>
      <c r="J90" s="255"/>
      <c r="K90" s="258"/>
      <c r="L90" s="255"/>
      <c r="M90" s="255"/>
      <c r="N90" s="255"/>
      <c r="O90" s="258"/>
      <c r="Q90" s="318"/>
    </row>
    <row r="91" spans="1:20" s="323" customFormat="1">
      <c r="A91" s="335" t="s">
        <v>96</v>
      </c>
      <c r="B91" s="326" t="s">
        <v>281</v>
      </c>
      <c r="C91" s="326" t="s">
        <v>280</v>
      </c>
      <c r="D91" s="328">
        <v>3726642000</v>
      </c>
      <c r="E91" s="328">
        <v>9453159</v>
      </c>
      <c r="F91" s="328">
        <v>7481948</v>
      </c>
      <c r="G91" s="328">
        <v>18728.48</v>
      </c>
      <c r="H91" s="329">
        <v>1.2431430000000001</v>
      </c>
      <c r="I91" s="328">
        <v>7.9736459999999995E-2</v>
      </c>
      <c r="J91" s="328">
        <v>2.0076916430394978E-3</v>
      </c>
      <c r="K91" s="328">
        <v>1.6008622438755316E-7</v>
      </c>
      <c r="L91" s="326">
        <v>2.0132330435326255E-3</v>
      </c>
      <c r="M91" s="329">
        <v>4.0061058909961478</v>
      </c>
      <c r="N91" s="329">
        <v>0.65995777549338908</v>
      </c>
      <c r="O91" s="329">
        <v>7.9736459999999995E-2</v>
      </c>
      <c r="Q91" s="324"/>
    </row>
    <row r="92" spans="1:20" ht="10.5" customHeight="1">
      <c r="A92" s="270" t="s">
        <v>95</v>
      </c>
      <c r="B92" s="245" t="s">
        <v>281</v>
      </c>
      <c r="C92" s="245" t="s">
        <v>280</v>
      </c>
      <c r="D92" s="242">
        <v>3511466000</v>
      </c>
      <c r="E92" s="260">
        <v>5986465</v>
      </c>
      <c r="F92" s="260">
        <v>7056462</v>
      </c>
      <c r="G92" s="260">
        <v>12090.61</v>
      </c>
      <c r="H92" s="261">
        <v>2.1686169999999998</v>
      </c>
      <c r="I92" s="260">
        <v>0.1230692</v>
      </c>
      <c r="J92" s="260">
        <v>2.0095487183985263E-3</v>
      </c>
      <c r="K92" s="244">
        <v>2.4731355313433189E-7</v>
      </c>
      <c r="L92" s="245">
        <v>2.0150952445783334E-3</v>
      </c>
      <c r="M92" s="261">
        <v>4.934791830407681</v>
      </c>
      <c r="N92" s="261">
        <v>0.68607344007432336</v>
      </c>
      <c r="O92" s="237">
        <v>0.1230692</v>
      </c>
      <c r="Q92" s="318"/>
    </row>
    <row r="93" spans="1:20" ht="10.5" customHeight="1">
      <c r="A93" s="270" t="s">
        <v>94</v>
      </c>
      <c r="B93" s="245" t="s">
        <v>281</v>
      </c>
      <c r="C93" s="245" t="s">
        <v>280</v>
      </c>
      <c r="D93" s="242">
        <v>3487348000</v>
      </c>
      <c r="E93" s="260">
        <v>6817540</v>
      </c>
      <c r="F93" s="260">
        <v>7013249</v>
      </c>
      <c r="G93" s="260">
        <v>13090.35</v>
      </c>
      <c r="H93" s="261">
        <v>2.9209770000000002</v>
      </c>
      <c r="I93" s="260">
        <v>0.1101251</v>
      </c>
      <c r="J93" s="260">
        <v>2.0110551054841673E-3</v>
      </c>
      <c r="K93" s="244">
        <v>2.2146764459695448E-7</v>
      </c>
      <c r="L93" s="245">
        <v>2.0166057894210523E-3</v>
      </c>
      <c r="M93" s="261">
        <v>5.6881056358728532</v>
      </c>
      <c r="N93" s="261">
        <v>0.67721695476479038</v>
      </c>
      <c r="O93" s="237">
        <v>0.1101251</v>
      </c>
      <c r="Q93" s="318"/>
    </row>
    <row r="94" spans="1:20">
      <c r="A94" s="270" t="s">
        <v>92</v>
      </c>
      <c r="B94" s="245" t="s">
        <v>281</v>
      </c>
      <c r="C94" s="245" t="s">
        <v>280</v>
      </c>
      <c r="D94" s="242">
        <v>3469881000</v>
      </c>
      <c r="E94" s="260">
        <v>7807448</v>
      </c>
      <c r="F94" s="260">
        <v>6975031</v>
      </c>
      <c r="G94" s="260">
        <v>15219.53</v>
      </c>
      <c r="H94" s="261">
        <v>2.476362</v>
      </c>
      <c r="I94" s="260">
        <v>9.7413330000000006E-2</v>
      </c>
      <c r="J94" s="260">
        <v>2.010164325520097E-3</v>
      </c>
      <c r="K94" s="244">
        <v>1.9581680079611666E-7</v>
      </c>
      <c r="L94" s="245">
        <v>2.0157125508281633E-3</v>
      </c>
      <c r="M94" s="261">
        <v>5.2426445382820486</v>
      </c>
      <c r="N94" s="261">
        <v>0.66938037069188983</v>
      </c>
      <c r="O94" s="237">
        <v>9.7413330000000006E-2</v>
      </c>
      <c r="Q94" s="318"/>
    </row>
    <row r="95" spans="1:20">
      <c r="A95" s="270" t="s">
        <v>93</v>
      </c>
      <c r="B95" s="245" t="s">
        <v>281</v>
      </c>
      <c r="C95" s="245" t="s">
        <v>280</v>
      </c>
      <c r="D95" s="242">
        <v>3510620000</v>
      </c>
      <c r="E95" s="260">
        <v>6946024</v>
      </c>
      <c r="F95" s="260">
        <v>7055123</v>
      </c>
      <c r="G95" s="260">
        <v>13870.68</v>
      </c>
      <c r="H95" s="261">
        <v>2.2200880000000001</v>
      </c>
      <c r="I95" s="260">
        <v>7.2405730000000001E-2</v>
      </c>
      <c r="J95" s="260">
        <v>2.0096515715172817E-3</v>
      </c>
      <c r="K95" s="244">
        <v>1.4551028908135601E-7</v>
      </c>
      <c r="L95" s="245">
        <v>2.0151983815804853E-3</v>
      </c>
      <c r="M95" s="261">
        <v>4.9862266010798351</v>
      </c>
      <c r="N95" s="261">
        <v>0.65656912215560959</v>
      </c>
      <c r="O95" s="237">
        <v>7.2405730000000001E-2</v>
      </c>
      <c r="Q95" s="318"/>
    </row>
    <row r="96" spans="1:20">
      <c r="A96" s="270" t="s">
        <v>91</v>
      </c>
      <c r="B96" s="245" t="s">
        <v>281</v>
      </c>
      <c r="C96" s="245" t="s">
        <v>280</v>
      </c>
      <c r="D96" s="242">
        <v>3473699000</v>
      </c>
      <c r="E96" s="260">
        <v>6066949</v>
      </c>
      <c r="F96" s="260">
        <v>6984641</v>
      </c>
      <c r="G96" s="260">
        <v>11833.69</v>
      </c>
      <c r="H96" s="261">
        <v>2.754086</v>
      </c>
      <c r="I96" s="260">
        <v>9.8074939999999999E-2</v>
      </c>
      <c r="J96" s="260">
        <v>2.0107214240496947E-3</v>
      </c>
      <c r="K96" s="244">
        <v>1.9720138302038835E-7</v>
      </c>
      <c r="L96" s="245">
        <v>2.016271186997307E-3</v>
      </c>
      <c r="M96" s="261">
        <v>5.5212382791278714</v>
      </c>
      <c r="N96" s="261">
        <v>0.66976669717512127</v>
      </c>
      <c r="O96" s="237">
        <v>9.8074939999999999E-2</v>
      </c>
      <c r="P96" s="319" t="s">
        <v>501</v>
      </c>
      <c r="Q96" s="318">
        <f>STDEV(M92:M96)</f>
        <v>0.32843085744199979</v>
      </c>
      <c r="S96" s="2" t="s">
        <v>503</v>
      </c>
      <c r="T96" s="318">
        <f>STDEV(M79:M80,M82:M89,M92:M96)</f>
        <v>0.30160798711285236</v>
      </c>
    </row>
    <row r="97" spans="1:20" s="283" customFormat="1" ht="15" customHeight="1">
      <c r="A97" s="279" t="s">
        <v>469</v>
      </c>
      <c r="B97" s="280"/>
      <c r="C97" s="280"/>
      <c r="D97" s="279"/>
      <c r="E97" s="280"/>
      <c r="F97" s="280"/>
      <c r="G97" s="280"/>
      <c r="H97" s="281"/>
      <c r="I97" s="280"/>
      <c r="J97" s="280"/>
      <c r="K97" s="282"/>
      <c r="L97" s="280"/>
      <c r="M97" s="280"/>
      <c r="N97" s="280"/>
      <c r="O97" s="282"/>
      <c r="Q97" s="321"/>
    </row>
    <row r="98" spans="1:20">
      <c r="A98" s="272" t="s">
        <v>97</v>
      </c>
      <c r="B98" s="264" t="s">
        <v>281</v>
      </c>
      <c r="C98" s="264" t="s">
        <v>280</v>
      </c>
      <c r="D98" s="252">
        <v>3797039000</v>
      </c>
      <c r="E98" s="265">
        <v>10602250</v>
      </c>
      <c r="F98" s="265">
        <v>7615053</v>
      </c>
      <c r="G98" s="265">
        <v>21070.959999999999</v>
      </c>
      <c r="H98" s="266">
        <v>0.161909</v>
      </c>
      <c r="I98" s="265">
        <v>8.2052490000000006E-2</v>
      </c>
      <c r="J98" s="265">
        <v>2.0055240412331821E-3</v>
      </c>
      <c r="K98" s="253">
        <v>1.6455824133804525E-7</v>
      </c>
      <c r="L98" s="264">
        <v>2.0110594589601016E-3</v>
      </c>
      <c r="M98" s="266">
        <v>2.922131937014516</v>
      </c>
      <c r="N98" s="266">
        <v>0.66109235185536408</v>
      </c>
      <c r="O98" s="273">
        <v>8.2052490000000006E-2</v>
      </c>
      <c r="Q98" s="318"/>
    </row>
    <row r="99" spans="1:20">
      <c r="A99" s="270" t="s">
        <v>98</v>
      </c>
      <c r="B99" s="245" t="s">
        <v>281</v>
      </c>
      <c r="C99" s="245" t="s">
        <v>280</v>
      </c>
      <c r="D99" s="242">
        <v>3531611000</v>
      </c>
      <c r="E99" s="260">
        <v>6065220</v>
      </c>
      <c r="F99" s="260">
        <v>7102463</v>
      </c>
      <c r="G99" s="260">
        <v>11910.97</v>
      </c>
      <c r="H99" s="261">
        <v>2.9485440000000001</v>
      </c>
      <c r="I99" s="260">
        <v>0.1036687</v>
      </c>
      <c r="J99" s="260">
        <v>2.0111113596599397E-3</v>
      </c>
      <c r="K99" s="244">
        <v>2.084893002111784E-7</v>
      </c>
      <c r="L99" s="245">
        <v>2.0166621988631566E-3</v>
      </c>
      <c r="M99" s="261">
        <v>5.7162372148198415</v>
      </c>
      <c r="N99" s="261">
        <v>0.67312810865363226</v>
      </c>
      <c r="O99" s="237">
        <v>0.1036687</v>
      </c>
      <c r="Q99" s="318"/>
    </row>
    <row r="100" spans="1:20">
      <c r="A100" s="270" t="s">
        <v>99</v>
      </c>
      <c r="B100" s="245" t="s">
        <v>281</v>
      </c>
      <c r="C100" s="245" t="s">
        <v>280</v>
      </c>
      <c r="D100" s="242">
        <v>3529152000</v>
      </c>
      <c r="E100" s="260">
        <v>6371305</v>
      </c>
      <c r="F100" s="260">
        <v>7091976</v>
      </c>
      <c r="G100" s="260">
        <v>12402.75</v>
      </c>
      <c r="H100" s="261">
        <v>2.1655549999999999</v>
      </c>
      <c r="I100" s="260">
        <v>7.8368549999999995E-2</v>
      </c>
      <c r="J100" s="260">
        <v>2.0095411022251239E-3</v>
      </c>
      <c r="K100" s="244">
        <v>1.5748482234678471E-7</v>
      </c>
      <c r="L100" s="245">
        <v>2.0150876073836413E-3</v>
      </c>
      <c r="M100" s="261">
        <v>4.9309831356678657</v>
      </c>
      <c r="N100" s="261">
        <v>0.65930203377303953</v>
      </c>
      <c r="O100" s="237">
        <v>7.8368549999999995E-2</v>
      </c>
      <c r="Q100" s="318"/>
    </row>
    <row r="101" spans="1:20">
      <c r="A101" s="270" t="s">
        <v>100</v>
      </c>
      <c r="B101" s="245" t="s">
        <v>281</v>
      </c>
      <c r="C101" s="245" t="s">
        <v>280</v>
      </c>
      <c r="D101" s="242">
        <v>3540986000</v>
      </c>
      <c r="E101" s="260">
        <v>6656329</v>
      </c>
      <c r="F101" s="260">
        <v>7114968</v>
      </c>
      <c r="G101" s="260">
        <v>13134.81</v>
      </c>
      <c r="H101" s="261">
        <v>2.0543</v>
      </c>
      <c r="I101" s="260">
        <v>0.1143314</v>
      </c>
      <c r="J101" s="260">
        <v>2.0093183085163283E-3</v>
      </c>
      <c r="K101" s="244">
        <v>2.2972817525830373E-7</v>
      </c>
      <c r="L101" s="245">
        <v>2.0148641987451717E-3</v>
      </c>
      <c r="M101" s="261">
        <v>4.8195684945002704</v>
      </c>
      <c r="N101" s="261">
        <v>0.67999950685621546</v>
      </c>
      <c r="O101" s="237">
        <v>0.1143314</v>
      </c>
      <c r="Q101" s="318"/>
    </row>
    <row r="102" spans="1:20">
      <c r="A102" s="270" t="s">
        <v>101</v>
      </c>
      <c r="B102" s="245" t="s">
        <v>281</v>
      </c>
      <c r="C102" s="245" t="s">
        <v>280</v>
      </c>
      <c r="D102" s="242">
        <v>3504923000</v>
      </c>
      <c r="E102" s="260">
        <v>6135864</v>
      </c>
      <c r="F102" s="260">
        <v>7050687</v>
      </c>
      <c r="G102" s="260">
        <v>11696.25</v>
      </c>
      <c r="H102" s="261">
        <v>3.218769</v>
      </c>
      <c r="I102" s="260">
        <v>0.13616300000000001</v>
      </c>
      <c r="J102" s="260">
        <v>2.0116524671155399E-3</v>
      </c>
      <c r="K102" s="244">
        <v>2.7391263487985327E-7</v>
      </c>
      <c r="L102" s="245">
        <v>2.0172047998215721E-3</v>
      </c>
      <c r="M102" s="261">
        <v>5.9868341420168392</v>
      </c>
      <c r="N102" s="261">
        <v>0.69589805539091443</v>
      </c>
      <c r="O102" s="237">
        <v>0.13616300000000001</v>
      </c>
      <c r="Q102" s="318"/>
    </row>
    <row r="103" spans="1:20">
      <c r="A103" s="270" t="s">
        <v>102</v>
      </c>
      <c r="B103" s="245" t="s">
        <v>281</v>
      </c>
      <c r="C103" s="245" t="s">
        <v>280</v>
      </c>
      <c r="D103" s="242">
        <v>3501466000</v>
      </c>
      <c r="E103" s="260">
        <v>6607950</v>
      </c>
      <c r="F103" s="260">
        <v>7040473</v>
      </c>
      <c r="G103" s="260">
        <v>12956.36</v>
      </c>
      <c r="H103" s="261">
        <v>2.7540330000000002</v>
      </c>
      <c r="I103" s="260">
        <v>0.1044445</v>
      </c>
      <c r="J103" s="260">
        <v>2.0107215092192814E-3</v>
      </c>
      <c r="K103" s="244">
        <v>2.1000880266965322E-7</v>
      </c>
      <c r="L103" s="245">
        <v>2.0162712724019691E-3</v>
      </c>
      <c r="M103" s="261">
        <v>5.5212808707207905</v>
      </c>
      <c r="N103" s="261">
        <v>0.6736076510416551</v>
      </c>
      <c r="O103" s="237">
        <v>0.1044445</v>
      </c>
      <c r="Q103" s="318"/>
    </row>
    <row r="104" spans="1:20">
      <c r="A104" s="270" t="s">
        <v>103</v>
      </c>
      <c r="B104" s="245" t="s">
        <v>281</v>
      </c>
      <c r="C104" s="245" t="s">
        <v>280</v>
      </c>
      <c r="D104" s="242">
        <v>3504947000</v>
      </c>
      <c r="E104" s="260">
        <v>7779571</v>
      </c>
      <c r="F104" s="260">
        <v>7043715</v>
      </c>
      <c r="G104" s="260">
        <v>15449.85</v>
      </c>
      <c r="H104" s="261">
        <v>2.2192059999999998</v>
      </c>
      <c r="I104" s="260">
        <v>9.1005199999999994E-2</v>
      </c>
      <c r="J104" s="260">
        <v>2.0096495039725278E-3</v>
      </c>
      <c r="K104" s="244">
        <v>1.8288855503892071E-7</v>
      </c>
      <c r="L104" s="245">
        <v>2.0151963083291312E-3</v>
      </c>
      <c r="M104" s="261">
        <v>4.98519266364017</v>
      </c>
      <c r="N104" s="261">
        <v>0.66576305013797221</v>
      </c>
      <c r="O104" s="237">
        <v>9.1005199999999994E-2</v>
      </c>
      <c r="Q104" s="318"/>
    </row>
    <row r="105" spans="1:20">
      <c r="A105" s="270" t="s">
        <v>104</v>
      </c>
      <c r="B105" s="245" t="s">
        <v>281</v>
      </c>
      <c r="C105" s="245" t="s">
        <v>280</v>
      </c>
      <c r="D105" s="242">
        <v>3483975000</v>
      </c>
      <c r="E105" s="260">
        <v>6198861</v>
      </c>
      <c r="F105" s="260">
        <v>7003503</v>
      </c>
      <c r="G105" s="260">
        <v>12330.28</v>
      </c>
      <c r="H105" s="261">
        <v>2.4959570000000002</v>
      </c>
      <c r="I105" s="260">
        <v>8.5686769999999995E-2</v>
      </c>
      <c r="J105" s="260">
        <v>2.0102047230534086E-3</v>
      </c>
      <c r="K105" s="244">
        <v>1.722479497571911E-7</v>
      </c>
      <c r="L105" s="245">
        <v>2.0157530598621191E-3</v>
      </c>
      <c r="M105" s="261">
        <v>5.2628465300812444</v>
      </c>
      <c r="N105" s="261">
        <v>0.66293404154032376</v>
      </c>
      <c r="O105" s="237">
        <v>8.5686769999999995E-2</v>
      </c>
      <c r="Q105" s="318"/>
    </row>
    <row r="106" spans="1:20">
      <c r="A106" s="270" t="s">
        <v>105</v>
      </c>
      <c r="B106" s="245" t="s">
        <v>281</v>
      </c>
      <c r="C106" s="245" t="s">
        <v>280</v>
      </c>
      <c r="D106" s="242">
        <v>3481485000</v>
      </c>
      <c r="E106" s="260">
        <v>6362459</v>
      </c>
      <c r="F106" s="260">
        <v>6999888</v>
      </c>
      <c r="G106" s="260">
        <v>12818.24</v>
      </c>
      <c r="H106" s="261">
        <v>2.6951170000000002</v>
      </c>
      <c r="I106" s="260">
        <v>0.12944700000000001</v>
      </c>
      <c r="J106" s="260">
        <v>2.0106040956660736E-3</v>
      </c>
      <c r="K106" s="244">
        <v>2.6026666837168623E-7</v>
      </c>
      <c r="L106" s="245">
        <v>2.0161535347773215E-3</v>
      </c>
      <c r="M106" s="261">
        <v>5.4625647203878636</v>
      </c>
      <c r="N106" s="261">
        <v>0.69075231194463338</v>
      </c>
      <c r="O106" s="237">
        <v>0.12944700000000001</v>
      </c>
      <c r="Q106" s="318"/>
    </row>
    <row r="107" spans="1:20">
      <c r="A107" s="272" t="s">
        <v>106</v>
      </c>
      <c r="B107" s="264" t="s">
        <v>281</v>
      </c>
      <c r="C107" s="264" t="s">
        <v>280</v>
      </c>
      <c r="D107" s="252">
        <v>3465779000</v>
      </c>
      <c r="E107" s="265">
        <v>9636429</v>
      </c>
      <c r="F107" s="265">
        <v>6940466</v>
      </c>
      <c r="G107" s="265">
        <v>19318.18</v>
      </c>
      <c r="H107" s="266">
        <v>-1.3112999999999999</v>
      </c>
      <c r="I107" s="265">
        <v>8.9525999999999994E-2</v>
      </c>
      <c r="J107" s="265">
        <v>2.0025702735229222E-3</v>
      </c>
      <c r="K107" s="253">
        <v>1.7928210630741313E-7</v>
      </c>
      <c r="L107" s="264">
        <v>2.0080975385985606E-3</v>
      </c>
      <c r="M107" s="266">
        <v>1.4450122673852484</v>
      </c>
      <c r="N107" s="266">
        <v>0.6649603536488895</v>
      </c>
      <c r="O107" s="273">
        <v>8.9525999999999994E-2</v>
      </c>
      <c r="P107" s="319" t="s">
        <v>501</v>
      </c>
      <c r="Q107" s="318">
        <f>STDEV(M99:M106)</f>
        <v>0.41016889391038652</v>
      </c>
    </row>
    <row r="108" spans="1:20" s="280" customFormat="1" ht="15" customHeight="1">
      <c r="A108" s="279" t="s">
        <v>471</v>
      </c>
      <c r="D108" s="279"/>
      <c r="H108" s="281"/>
      <c r="K108" s="282"/>
      <c r="O108" s="282"/>
      <c r="Q108" s="281"/>
    </row>
    <row r="109" spans="1:20">
      <c r="A109" s="272" t="s">
        <v>109</v>
      </c>
      <c r="B109" s="264" t="s">
        <v>281</v>
      </c>
      <c r="C109" s="264" t="s">
        <v>280</v>
      </c>
      <c r="D109" s="252">
        <v>3616549000</v>
      </c>
      <c r="E109" s="265">
        <v>9875971</v>
      </c>
      <c r="F109" s="265">
        <v>7254813</v>
      </c>
      <c r="G109" s="265">
        <v>19036.439999999999</v>
      </c>
      <c r="H109" s="266">
        <v>0.40255289999999999</v>
      </c>
      <c r="I109" s="265">
        <v>0.12607119999999999</v>
      </c>
      <c r="J109" s="265">
        <v>2.0060043428141027E-3</v>
      </c>
      <c r="K109" s="253">
        <v>2.5289937470378528E-7</v>
      </c>
      <c r="L109" s="264">
        <v>2.0115410862144279E-3</v>
      </c>
      <c r="M109" s="266">
        <v>3.1623210724256445</v>
      </c>
      <c r="N109" s="266">
        <v>0.68825027649730453</v>
      </c>
      <c r="O109" s="273">
        <v>0.12607119999999999</v>
      </c>
      <c r="Q109" s="318"/>
    </row>
    <row r="110" spans="1:20">
      <c r="A110" s="270" t="s">
        <v>108</v>
      </c>
      <c r="B110" s="245" t="s">
        <v>281</v>
      </c>
      <c r="C110" s="245" t="s">
        <v>280</v>
      </c>
      <c r="D110" s="242">
        <v>3521669000</v>
      </c>
      <c r="E110" s="260">
        <v>4532593</v>
      </c>
      <c r="F110" s="260">
        <v>7078525</v>
      </c>
      <c r="G110" s="260">
        <v>9056.5290000000005</v>
      </c>
      <c r="H110" s="261">
        <v>2.389602</v>
      </c>
      <c r="I110" s="260">
        <v>4.7683250000000003E-2</v>
      </c>
      <c r="J110" s="260">
        <v>2.0099915693382884E-3</v>
      </c>
      <c r="K110" s="244">
        <v>9.5842930498649941E-8</v>
      </c>
      <c r="L110" s="245">
        <v>2.0155393178245308E-3</v>
      </c>
      <c r="M110" s="261">
        <v>5.1562526553614596</v>
      </c>
      <c r="N110" s="261">
        <v>0.64746229430222901</v>
      </c>
      <c r="O110" s="237">
        <v>4.7683250000000003E-2</v>
      </c>
      <c r="Q110" s="318"/>
    </row>
    <row r="111" spans="1:20">
      <c r="A111" s="272" t="s">
        <v>107</v>
      </c>
      <c r="B111" s="264" t="s">
        <v>281</v>
      </c>
      <c r="C111" s="264" t="s">
        <v>280</v>
      </c>
      <c r="D111" s="252">
        <v>3385061000</v>
      </c>
      <c r="E111" s="265">
        <v>12353530</v>
      </c>
      <c r="F111" s="265">
        <v>6786778</v>
      </c>
      <c r="G111" s="265">
        <v>24708.400000000001</v>
      </c>
      <c r="H111" s="266">
        <v>-0.13921610000000001</v>
      </c>
      <c r="I111" s="265">
        <v>8.4702620000000006E-2</v>
      </c>
      <c r="J111" s="265">
        <v>2.0049204430880271E-3</v>
      </c>
      <c r="K111" s="253">
        <v>1.698220144211168E-7</v>
      </c>
      <c r="L111" s="264">
        <v>2.0104541948324883E-3</v>
      </c>
      <c r="M111" s="266">
        <v>2.6202846760863263</v>
      </c>
      <c r="N111" s="266">
        <v>0.66242794971250551</v>
      </c>
      <c r="O111" s="273">
        <v>8.4702620000000006E-2</v>
      </c>
      <c r="P111" s="319" t="s">
        <v>501</v>
      </c>
      <c r="Q111" s="318" t="s">
        <v>510</v>
      </c>
      <c r="S111" s="2" t="s">
        <v>504</v>
      </c>
      <c r="T111" s="318">
        <f>Q107</f>
        <v>0.41016889391038652</v>
      </c>
    </row>
    <row r="112" spans="1:20" s="280" customFormat="1" ht="15" customHeight="1">
      <c r="A112" s="279" t="s">
        <v>474</v>
      </c>
      <c r="D112" s="279"/>
      <c r="H112" s="281"/>
      <c r="K112" s="282"/>
      <c r="O112" s="282"/>
      <c r="Q112" s="281"/>
    </row>
    <row r="113" spans="1:20">
      <c r="A113" s="270" t="s">
        <v>110</v>
      </c>
      <c r="B113" s="245" t="s">
        <v>281</v>
      </c>
      <c r="C113" s="245" t="s">
        <v>280</v>
      </c>
      <c r="D113" s="242">
        <v>3441568000</v>
      </c>
      <c r="E113" s="260">
        <v>6329843</v>
      </c>
      <c r="F113" s="260">
        <v>6922477</v>
      </c>
      <c r="G113" s="260">
        <v>11938.9</v>
      </c>
      <c r="H113" s="261">
        <v>3.1085379999999998</v>
      </c>
      <c r="I113" s="260">
        <v>0.1231544</v>
      </c>
      <c r="J113" s="260">
        <v>2.0114311267422293E-3</v>
      </c>
      <c r="K113" s="244">
        <v>2.4771659355526321E-7</v>
      </c>
      <c r="L113" s="245">
        <v>2.0169828485299178E-3</v>
      </c>
      <c r="M113" s="261">
        <v>5.876146284618855</v>
      </c>
      <c r="N113" s="261">
        <v>0.68613459188288717</v>
      </c>
      <c r="O113" s="237">
        <v>0.1231544</v>
      </c>
      <c r="Q113" s="318"/>
    </row>
    <row r="114" spans="1:20">
      <c r="A114" s="272" t="s">
        <v>111</v>
      </c>
      <c r="B114" s="264" t="s">
        <v>281</v>
      </c>
      <c r="C114" s="264" t="s">
        <v>280</v>
      </c>
      <c r="D114" s="252">
        <v>3527980000</v>
      </c>
      <c r="E114" s="265">
        <v>10017410</v>
      </c>
      <c r="F114" s="265">
        <v>7084127</v>
      </c>
      <c r="G114" s="265">
        <v>19617.580000000002</v>
      </c>
      <c r="H114" s="266">
        <v>1.389356</v>
      </c>
      <c r="I114" s="265">
        <v>7.9458819999999999E-2</v>
      </c>
      <c r="J114" s="265">
        <v>2.0079838887975556E-3</v>
      </c>
      <c r="K114" s="253">
        <v>1.5955203038286498E-7</v>
      </c>
      <c r="L114" s="264">
        <v>2.0135260959139485E-3</v>
      </c>
      <c r="M114" s="266">
        <v>4.1522521015102676</v>
      </c>
      <c r="N114" s="266">
        <v>0.65982381703302118</v>
      </c>
      <c r="O114" s="273">
        <v>7.9458819999999999E-2</v>
      </c>
      <c r="Q114" s="318"/>
    </row>
    <row r="115" spans="1:20">
      <c r="A115" s="272" t="s">
        <v>112</v>
      </c>
      <c r="B115" s="264" t="s">
        <v>281</v>
      </c>
      <c r="C115" s="264" t="s">
        <v>280</v>
      </c>
      <c r="D115" s="252">
        <v>3014667000</v>
      </c>
      <c r="E115" s="265">
        <v>7098588</v>
      </c>
      <c r="F115" s="265">
        <v>6036258</v>
      </c>
      <c r="G115" s="265">
        <v>13621.44</v>
      </c>
      <c r="H115" s="266">
        <v>-1.4466859999999999</v>
      </c>
      <c r="I115" s="265">
        <v>0.14578079999999999</v>
      </c>
      <c r="J115" s="265">
        <v>2.00229677108616E-3</v>
      </c>
      <c r="K115" s="253">
        <v>2.9189642512635721E-7</v>
      </c>
      <c r="L115" s="264">
        <v>2.0078232812717018E-3</v>
      </c>
      <c r="M115" s="266">
        <v>1.3082392138947796</v>
      </c>
      <c r="N115" s="266">
        <v>0.70364822163877894</v>
      </c>
      <c r="O115" s="273">
        <v>0.14578079999999999</v>
      </c>
      <c r="Q115" s="318"/>
    </row>
    <row r="116" spans="1:20">
      <c r="A116" s="272" t="s">
        <v>113</v>
      </c>
      <c r="B116" s="264" t="s">
        <v>281</v>
      </c>
      <c r="C116" s="264" t="s">
        <v>280</v>
      </c>
      <c r="D116" s="252">
        <v>3531454000</v>
      </c>
      <c r="E116" s="265">
        <v>7309514</v>
      </c>
      <c r="F116" s="265">
        <v>7084981</v>
      </c>
      <c r="G116" s="265">
        <v>14501.49</v>
      </c>
      <c r="H116" s="266">
        <v>0.52403370000000005</v>
      </c>
      <c r="I116" s="265">
        <v>7.8643060000000001E-2</v>
      </c>
      <c r="J116" s="265">
        <v>2.0062503999768934E-3</v>
      </c>
      <c r="K116" s="253">
        <v>1.5777767058040682E-7</v>
      </c>
      <c r="L116" s="264">
        <v>2.0117878225160133E-3</v>
      </c>
      <c r="M116" s="266">
        <v>3.2853692978322968</v>
      </c>
      <c r="N116" s="266">
        <v>0.65943276895033853</v>
      </c>
      <c r="O116" s="273">
        <v>7.8643060000000001E-2</v>
      </c>
      <c r="Q116" s="318"/>
    </row>
    <row r="117" spans="1:20">
      <c r="A117" s="272" t="s">
        <v>114</v>
      </c>
      <c r="B117" s="264" t="s">
        <v>281</v>
      </c>
      <c r="C117" s="264" t="s">
        <v>280</v>
      </c>
      <c r="D117" s="252">
        <v>3609903000</v>
      </c>
      <c r="E117" s="265">
        <v>14729970</v>
      </c>
      <c r="F117" s="265">
        <v>7228036</v>
      </c>
      <c r="G117" s="265">
        <v>29491.22</v>
      </c>
      <c r="H117" s="266">
        <v>-1.4563159999999999</v>
      </c>
      <c r="I117" s="265">
        <v>9.0871900000000005E-2</v>
      </c>
      <c r="J117" s="265">
        <v>2.0022798396522011E-3</v>
      </c>
      <c r="K117" s="253">
        <v>1.8195097336089085E-7</v>
      </c>
      <c r="L117" s="264">
        <v>2.0078063031055385E-3</v>
      </c>
      <c r="M117" s="266">
        <v>1.2997721451917243</v>
      </c>
      <c r="N117" s="266">
        <v>0.66569021478409618</v>
      </c>
      <c r="O117" s="273">
        <v>9.0871900000000005E-2</v>
      </c>
      <c r="Q117" s="318"/>
    </row>
    <row r="118" spans="1:20">
      <c r="A118" s="270" t="s">
        <v>115</v>
      </c>
      <c r="B118" s="245" t="s">
        <v>281</v>
      </c>
      <c r="C118" s="245" t="s">
        <v>280</v>
      </c>
      <c r="D118" s="242">
        <v>3490408000</v>
      </c>
      <c r="E118" s="260">
        <v>7034624</v>
      </c>
      <c r="F118" s="260">
        <v>7018482</v>
      </c>
      <c r="G118" s="260">
        <v>14017.78</v>
      </c>
      <c r="H118" s="261">
        <v>2.7884169999999999</v>
      </c>
      <c r="I118" s="260">
        <v>5.7012409999999999E-2</v>
      </c>
      <c r="J118" s="260">
        <v>2.010791288582882E-3</v>
      </c>
      <c r="K118" s="244">
        <v>1.1464005736911558E-7</v>
      </c>
      <c r="L118" s="245">
        <v>2.0163412443625762E-3</v>
      </c>
      <c r="M118" s="261">
        <v>5.5561761233673401</v>
      </c>
      <c r="N118" s="261">
        <v>0.65047237665936941</v>
      </c>
      <c r="O118" s="237">
        <v>5.7012409999999999E-2</v>
      </c>
      <c r="Q118" s="318"/>
    </row>
    <row r="119" spans="1:20">
      <c r="A119" s="272" t="s">
        <v>116</v>
      </c>
      <c r="B119" s="264" t="s">
        <v>281</v>
      </c>
      <c r="C119" s="264" t="s">
        <v>280</v>
      </c>
      <c r="D119" s="252">
        <v>3702179000</v>
      </c>
      <c r="E119" s="265">
        <v>12367300</v>
      </c>
      <c r="F119" s="265">
        <v>7428449</v>
      </c>
      <c r="G119" s="265">
        <v>24533.48</v>
      </c>
      <c r="H119" s="266">
        <v>0.65253830000000002</v>
      </c>
      <c r="I119" s="265">
        <v>6.5847359999999994E-2</v>
      </c>
      <c r="J119" s="265">
        <v>2.0065072488391297E-3</v>
      </c>
      <c r="K119" s="253">
        <v>1.3212320515691974E-7</v>
      </c>
      <c r="L119" s="264">
        <v>2.0120453803030573E-3</v>
      </c>
      <c r="M119" s="266">
        <v>3.4138142345190303</v>
      </c>
      <c r="N119" s="266">
        <v>0.65380130964746053</v>
      </c>
      <c r="O119" s="273">
        <v>6.5847359999999994E-2</v>
      </c>
      <c r="Q119" s="318"/>
    </row>
    <row r="120" spans="1:20">
      <c r="A120" s="272" t="s">
        <v>117</v>
      </c>
      <c r="B120" s="264" t="s">
        <v>281</v>
      </c>
      <c r="C120" s="264" t="s">
        <v>280</v>
      </c>
      <c r="D120" s="252">
        <v>3565916000</v>
      </c>
      <c r="E120" s="265">
        <v>10056380</v>
      </c>
      <c r="F120" s="265">
        <v>7148928</v>
      </c>
      <c r="G120" s="265">
        <v>19624.8</v>
      </c>
      <c r="H120" s="266">
        <v>-0.2013009</v>
      </c>
      <c r="I120" s="265">
        <v>9.9609459999999997E-2</v>
      </c>
      <c r="J120" s="265">
        <v>2.0047942800671694E-3</v>
      </c>
      <c r="K120" s="253">
        <v>1.996964756485795E-7</v>
      </c>
      <c r="L120" s="264">
        <v>2.0103276835909123E-3</v>
      </c>
      <c r="M120" s="266">
        <v>2.5571930934134013</v>
      </c>
      <c r="N120" s="266">
        <v>0.67067192524126318</v>
      </c>
      <c r="O120" s="273">
        <v>9.9609459999999997E-2</v>
      </c>
      <c r="Q120" s="318"/>
    </row>
    <row r="121" spans="1:20">
      <c r="A121" s="272" t="s">
        <v>118</v>
      </c>
      <c r="B121" s="264" t="s">
        <v>281</v>
      </c>
      <c r="C121" s="264" t="s">
        <v>280</v>
      </c>
      <c r="D121" s="252">
        <v>3498995000</v>
      </c>
      <c r="E121" s="265">
        <v>9879631</v>
      </c>
      <c r="F121" s="265">
        <v>7024528</v>
      </c>
      <c r="G121" s="265">
        <v>19937.09</v>
      </c>
      <c r="H121" s="266">
        <v>1.1890130000000001</v>
      </c>
      <c r="I121" s="265">
        <v>8.285323E-2</v>
      </c>
      <c r="J121" s="265">
        <v>2.007584463538816E-3</v>
      </c>
      <c r="K121" s="253">
        <v>1.6633485730200814E-7</v>
      </c>
      <c r="L121" s="264">
        <v>2.0131255682073637E-3</v>
      </c>
      <c r="M121" s="266">
        <v>3.9525075839634827</v>
      </c>
      <c r="N121" s="266">
        <v>0.66149171129091844</v>
      </c>
      <c r="O121" s="273">
        <v>8.285323E-2</v>
      </c>
      <c r="P121" s="319" t="s">
        <v>501</v>
      </c>
      <c r="Q121" s="318">
        <f>STDEV(M113,M118)</f>
        <v>0.22625307079829926</v>
      </c>
    </row>
    <row r="122" spans="1:20" s="280" customFormat="1" ht="15" customHeight="1">
      <c r="A122" s="279" t="s">
        <v>476</v>
      </c>
      <c r="D122" s="279"/>
      <c r="H122" s="281"/>
      <c r="K122" s="282"/>
      <c r="O122" s="282"/>
      <c r="Q122" s="281"/>
    </row>
    <row r="123" spans="1:20">
      <c r="A123" s="272" t="s">
        <v>119</v>
      </c>
      <c r="B123" s="264" t="s">
        <v>281</v>
      </c>
      <c r="C123" s="264" t="s">
        <v>280</v>
      </c>
      <c r="D123" s="252">
        <v>3412818000</v>
      </c>
      <c r="E123" s="265">
        <v>5296746</v>
      </c>
      <c r="F123" s="265">
        <v>6840043</v>
      </c>
      <c r="G123" s="265">
        <v>10302.81</v>
      </c>
      <c r="H123" s="266">
        <v>-0.48765700000000001</v>
      </c>
      <c r="I123" s="265">
        <v>7.3966459999999998E-2</v>
      </c>
      <c r="J123" s="265">
        <v>2.0042214381194661E-3</v>
      </c>
      <c r="K123" s="253">
        <v>1.4824516483380595E-7</v>
      </c>
      <c r="L123" s="264">
        <v>2.0097532605504839E-3</v>
      </c>
      <c r="M123" s="266">
        <v>2.2707263866368343</v>
      </c>
      <c r="N123" s="266">
        <v>0.65726463623154296</v>
      </c>
      <c r="O123" s="273">
        <v>7.3966459999999998E-2</v>
      </c>
      <c r="Q123" s="318"/>
    </row>
    <row r="124" spans="1:20">
      <c r="A124" s="270" t="s">
        <v>120</v>
      </c>
      <c r="B124" s="245" t="s">
        <v>281</v>
      </c>
      <c r="C124" s="245" t="s">
        <v>280</v>
      </c>
      <c r="D124" s="242">
        <v>3451696000</v>
      </c>
      <c r="E124" s="260">
        <v>6088686</v>
      </c>
      <c r="F124" s="260">
        <v>6945263</v>
      </c>
      <c r="G124" s="260">
        <v>11668.43</v>
      </c>
      <c r="H124" s="261">
        <v>3.457068</v>
      </c>
      <c r="I124" s="260">
        <v>0.1018873</v>
      </c>
      <c r="J124" s="260">
        <v>2.0121305584269297E-3</v>
      </c>
      <c r="K124" s="244">
        <v>2.0501054984561212E-7</v>
      </c>
      <c r="L124" s="245">
        <v>2.0176842107058348E-3</v>
      </c>
      <c r="M124" s="261">
        <v>6.2259179662051967</v>
      </c>
      <c r="N124" s="261">
        <v>0.67203924054032449</v>
      </c>
      <c r="O124" s="237">
        <v>0.1018873</v>
      </c>
      <c r="Q124" s="318"/>
    </row>
    <row r="125" spans="1:20">
      <c r="A125" s="270" t="s">
        <v>121</v>
      </c>
      <c r="B125" s="245" t="s">
        <v>281</v>
      </c>
      <c r="C125" s="245" t="s">
        <v>280</v>
      </c>
      <c r="D125" s="242">
        <v>3447270000</v>
      </c>
      <c r="E125" s="260">
        <v>14205050</v>
      </c>
      <c r="F125" s="260">
        <v>6928882</v>
      </c>
      <c r="G125" s="260">
        <v>28571.89</v>
      </c>
      <c r="H125" s="261">
        <v>2.4749210000000001</v>
      </c>
      <c r="I125" s="260">
        <v>9.5854809999999999E-2</v>
      </c>
      <c r="J125" s="260">
        <v>2.0099620859404688E-3</v>
      </c>
      <c r="K125" s="244">
        <v>1.9266453385502731E-7</v>
      </c>
      <c r="L125" s="245">
        <v>2.0155097530500138E-3</v>
      </c>
      <c r="M125" s="261">
        <v>5.1415086026400658</v>
      </c>
      <c r="N125" s="261">
        <v>0.66847979148318359</v>
      </c>
      <c r="O125" s="237">
        <v>9.5854809999999999E-2</v>
      </c>
      <c r="Q125" s="318"/>
    </row>
    <row r="126" spans="1:20" s="332" customFormat="1">
      <c r="A126" s="325" t="s">
        <v>122</v>
      </c>
      <c r="B126" s="326" t="s">
        <v>281</v>
      </c>
      <c r="C126" s="326" t="s">
        <v>280</v>
      </c>
      <c r="D126" s="327">
        <v>3411268000</v>
      </c>
      <c r="E126" s="328">
        <v>30783260</v>
      </c>
      <c r="F126" s="328">
        <v>6841014</v>
      </c>
      <c r="G126" s="328">
        <v>60322.69</v>
      </c>
      <c r="H126" s="329">
        <v>0.2093798</v>
      </c>
      <c r="I126" s="328">
        <v>0.31618099999999999</v>
      </c>
      <c r="J126" s="328">
        <v>2.0054167541219275E-3</v>
      </c>
      <c r="K126" s="330">
        <v>6.3407467473502525E-7</v>
      </c>
      <c r="L126" s="326">
        <v>2.0109518757272524E-3</v>
      </c>
      <c r="M126" s="329">
        <v>2.8684798161042746</v>
      </c>
      <c r="N126" s="329">
        <v>0.8999968623638952</v>
      </c>
      <c r="O126" s="331">
        <v>0.31618099999999999</v>
      </c>
      <c r="Q126" s="333"/>
    </row>
    <row r="127" spans="1:20" s="332" customFormat="1">
      <c r="A127" s="317" t="s">
        <v>123</v>
      </c>
      <c r="B127" s="336" t="s">
        <v>281</v>
      </c>
      <c r="C127" s="336" t="s">
        <v>280</v>
      </c>
      <c r="D127" s="337">
        <v>3531009000</v>
      </c>
      <c r="E127" s="338">
        <v>17912670</v>
      </c>
      <c r="F127" s="338">
        <v>7072683</v>
      </c>
      <c r="G127" s="338">
        <v>35343.360000000001</v>
      </c>
      <c r="H127" s="339">
        <v>-0.98710169999999997</v>
      </c>
      <c r="I127" s="338">
        <v>0.20226520000000001</v>
      </c>
      <c r="J127" s="338">
        <v>2.0030203831256166E-3</v>
      </c>
      <c r="K127" s="340">
        <v>4.0514131839697952E-7</v>
      </c>
      <c r="L127" s="336">
        <v>2.0085488905422205E-3</v>
      </c>
      <c r="M127" s="339">
        <v>1.6701030033017261</v>
      </c>
      <c r="N127" s="339">
        <v>0.7574678196101905</v>
      </c>
      <c r="O127" s="341">
        <v>0.20226520000000001</v>
      </c>
      <c r="P127" s="98" t="s">
        <v>501</v>
      </c>
      <c r="Q127" s="334">
        <f>STDEV(M124:M125)</f>
        <v>0.76679321455909222</v>
      </c>
      <c r="R127" s="98"/>
      <c r="S127" s="98" t="s">
        <v>508</v>
      </c>
      <c r="T127" s="334">
        <f>STDEV(M113,M118,M124:M125)</f>
        <v>0.46195784563239739</v>
      </c>
    </row>
    <row r="128" spans="1:20" s="280" customFormat="1" ht="15" customHeight="1">
      <c r="A128" s="279" t="s">
        <v>137</v>
      </c>
      <c r="D128" s="279"/>
      <c r="H128" s="281"/>
      <c r="K128" s="282"/>
      <c r="O128" s="282"/>
      <c r="Q128" s="281"/>
    </row>
    <row r="129" spans="1:20">
      <c r="A129" s="270" t="s">
        <v>125</v>
      </c>
      <c r="B129" s="245" t="s">
        <v>281</v>
      </c>
      <c r="C129" s="245" t="s">
        <v>280</v>
      </c>
      <c r="D129" s="242">
        <v>3516018000</v>
      </c>
      <c r="E129" s="260">
        <v>5434261</v>
      </c>
      <c r="F129" s="260">
        <v>7076895</v>
      </c>
      <c r="G129" s="260">
        <v>10595.91</v>
      </c>
      <c r="H129" s="261">
        <v>3.7699690000000001</v>
      </c>
      <c r="I129" s="260">
        <v>9.5664150000000003E-2</v>
      </c>
      <c r="J129" s="260">
        <v>2.0127584671068236E-3</v>
      </c>
      <c r="K129" s="244">
        <v>1.9254882791107726E-7</v>
      </c>
      <c r="L129" s="245">
        <v>2.0183138524673401E-3</v>
      </c>
      <c r="M129" s="261">
        <v>6.5399224353381857</v>
      </c>
      <c r="N129" s="261">
        <v>0.66837053466003882</v>
      </c>
      <c r="O129" s="237">
        <v>9.5664150000000003E-2</v>
      </c>
      <c r="Q129" s="318"/>
    </row>
    <row r="130" spans="1:20">
      <c r="A130" s="270" t="s">
        <v>126</v>
      </c>
      <c r="B130" s="245" t="s">
        <v>281</v>
      </c>
      <c r="C130" s="245" t="s">
        <v>280</v>
      </c>
      <c r="D130" s="242">
        <v>3503439000</v>
      </c>
      <c r="E130" s="260">
        <v>6545243</v>
      </c>
      <c r="F130" s="260">
        <v>7053636</v>
      </c>
      <c r="G130" s="260">
        <v>12857.12</v>
      </c>
      <c r="H130" s="261">
        <v>4.0631060000000003</v>
      </c>
      <c r="I130" s="260">
        <v>7.4367290000000003E-2</v>
      </c>
      <c r="J130" s="260">
        <v>2.0133463148637666E-3</v>
      </c>
      <c r="K130" s="244">
        <v>1.4972710926790506E-7</v>
      </c>
      <c r="L130" s="245">
        <v>2.0189033227343244E-3</v>
      </c>
      <c r="M130" s="261">
        <v>6.8338932447258305</v>
      </c>
      <c r="N130" s="261">
        <v>0.6574455327315204</v>
      </c>
      <c r="O130" s="237">
        <v>7.4367290000000003E-2</v>
      </c>
      <c r="Q130" s="318"/>
    </row>
    <row r="131" spans="1:20">
      <c r="A131" s="270" t="s">
        <v>127</v>
      </c>
      <c r="B131" s="245" t="s">
        <v>281</v>
      </c>
      <c r="C131" s="245" t="s">
        <v>280</v>
      </c>
      <c r="D131" s="242">
        <v>3541812000</v>
      </c>
      <c r="E131" s="260">
        <v>6269041</v>
      </c>
      <c r="F131" s="260">
        <v>7128341</v>
      </c>
      <c r="G131" s="260">
        <v>12094.22</v>
      </c>
      <c r="H131" s="261">
        <v>3.703729</v>
      </c>
      <c r="I131" s="260">
        <v>9.6273520000000001E-2</v>
      </c>
      <c r="J131" s="260">
        <v>2.0126254583811903E-3</v>
      </c>
      <c r="K131" s="244">
        <v>1.9376253731997069E-7</v>
      </c>
      <c r="L131" s="245">
        <v>2.0181804766262585E-3</v>
      </c>
      <c r="M131" s="261">
        <v>6.47340745374958</v>
      </c>
      <c r="N131" s="261">
        <v>0.66872043174529794</v>
      </c>
      <c r="O131" s="237">
        <v>9.6273520000000001E-2</v>
      </c>
      <c r="Q131" s="318"/>
    </row>
    <row r="132" spans="1:20">
      <c r="A132" s="270" t="s">
        <v>128</v>
      </c>
      <c r="B132" s="245" t="s">
        <v>281</v>
      </c>
      <c r="C132" s="245" t="s">
        <v>280</v>
      </c>
      <c r="D132" s="242">
        <v>3506961000</v>
      </c>
      <c r="E132" s="260">
        <v>6052892</v>
      </c>
      <c r="F132" s="260">
        <v>7062228</v>
      </c>
      <c r="G132" s="260">
        <v>11443.18</v>
      </c>
      <c r="H132" s="261">
        <v>4.2771129999999999</v>
      </c>
      <c r="I132" s="260">
        <v>0.1236385</v>
      </c>
      <c r="J132" s="260">
        <v>2.0137743191327192E-3</v>
      </c>
      <c r="K132" s="244">
        <v>2.4898003615609072E-7</v>
      </c>
      <c r="L132" s="245">
        <v>2.0193325083316324E-3</v>
      </c>
      <c r="M132" s="261">
        <v>7.0479295489889182</v>
      </c>
      <c r="N132" s="261">
        <v>0.68648275138553638</v>
      </c>
      <c r="O132" s="237">
        <v>0.12363850000000001</v>
      </c>
      <c r="P132" s="319" t="s">
        <v>501</v>
      </c>
      <c r="Q132" s="318">
        <f>STDEV(M129:M132)</f>
        <v>0.26688816166203416</v>
      </c>
    </row>
    <row r="133" spans="1:20" s="280" customFormat="1" ht="15" customHeight="1">
      <c r="A133" s="279" t="s">
        <v>138</v>
      </c>
      <c r="D133" s="279"/>
      <c r="H133" s="281"/>
      <c r="K133" s="282"/>
      <c r="O133" s="282"/>
      <c r="Q133" s="281"/>
    </row>
    <row r="134" spans="1:20">
      <c r="A134" s="272" t="s">
        <v>129</v>
      </c>
      <c r="B134" s="264" t="s">
        <v>281</v>
      </c>
      <c r="C134" s="264" t="s">
        <v>280</v>
      </c>
      <c r="D134" s="252">
        <v>3532834000</v>
      </c>
      <c r="E134" s="265">
        <v>8491870</v>
      </c>
      <c r="F134" s="265">
        <v>7098224</v>
      </c>
      <c r="G134" s="265">
        <v>16350.43</v>
      </c>
      <c r="H134" s="266">
        <v>2.0037440000000002</v>
      </c>
      <c r="I134" s="265">
        <v>0.1094697</v>
      </c>
      <c r="J134" s="265">
        <v>2.009215264572295E-3</v>
      </c>
      <c r="K134" s="253">
        <v>2.1994819224814978E-7</v>
      </c>
      <c r="L134" s="264">
        <v>2.0147608703910479E-3</v>
      </c>
      <c r="M134" s="266">
        <v>4.7680382959545131</v>
      </c>
      <c r="N134" s="266">
        <v>0.67679178045630561</v>
      </c>
      <c r="O134" s="273">
        <v>0.1094697</v>
      </c>
      <c r="Q134" s="318"/>
    </row>
    <row r="135" spans="1:20">
      <c r="A135" s="274" t="s">
        <v>130</v>
      </c>
      <c r="B135" s="234" t="s">
        <v>281</v>
      </c>
      <c r="C135" s="234" t="s">
        <v>280</v>
      </c>
      <c r="D135" s="247">
        <v>3472284000</v>
      </c>
      <c r="E135" s="248">
        <v>6037038</v>
      </c>
      <c r="F135" s="248">
        <v>6988709</v>
      </c>
      <c r="G135" s="248">
        <v>11720.05</v>
      </c>
      <c r="H135" s="249">
        <v>3.7470699999999999</v>
      </c>
      <c r="I135" s="248">
        <v>7.5506580000000004E-2</v>
      </c>
      <c r="J135" s="248">
        <v>2.0127123818213027E-3</v>
      </c>
      <c r="K135" s="244">
        <v>1.5197302847498074E-7</v>
      </c>
      <c r="L135" s="245">
        <v>2.0182676399824935E-3</v>
      </c>
      <c r="M135" s="249">
        <v>6.5168761133520547</v>
      </c>
      <c r="N135" s="249">
        <v>0.65796476175707297</v>
      </c>
      <c r="O135" s="275">
        <v>7.5506580000000004E-2</v>
      </c>
      <c r="P135" s="319"/>
      <c r="Q135" s="318"/>
    </row>
    <row r="136" spans="1:20" s="246" customFormat="1">
      <c r="A136" s="270" t="s">
        <v>131</v>
      </c>
      <c r="B136" s="245" t="s">
        <v>281</v>
      </c>
      <c r="C136" s="245" t="s">
        <v>280</v>
      </c>
      <c r="D136" s="242">
        <v>3493447000</v>
      </c>
      <c r="E136" s="260">
        <v>6104772</v>
      </c>
      <c r="F136" s="260">
        <v>7030150</v>
      </c>
      <c r="G136" s="260">
        <v>11891.92</v>
      </c>
      <c r="H136" s="261">
        <v>3.582147</v>
      </c>
      <c r="I136" s="260">
        <v>6.9032490000000002E-2</v>
      </c>
      <c r="J136" s="260">
        <v>2.0123820398591993E-3</v>
      </c>
      <c r="K136" s="244">
        <v>1.3891974304275978E-7</v>
      </c>
      <c r="L136" s="245">
        <v>2.0179363862483464E-3</v>
      </c>
      <c r="M136" s="261">
        <v>6.3516787593986823</v>
      </c>
      <c r="N136" s="261">
        <v>0.65511418235545515</v>
      </c>
      <c r="O136" s="237">
        <v>6.9032490000000002E-2</v>
      </c>
      <c r="Q136" s="322"/>
    </row>
    <row r="137" spans="1:20">
      <c r="A137" s="274" t="s">
        <v>132</v>
      </c>
      <c r="B137" s="234" t="s">
        <v>281</v>
      </c>
      <c r="C137" s="234" t="s">
        <v>280</v>
      </c>
      <c r="D137" s="247">
        <v>3519242000</v>
      </c>
      <c r="E137" s="248">
        <v>5703092</v>
      </c>
      <c r="F137" s="248">
        <v>7081535</v>
      </c>
      <c r="G137" s="248">
        <v>11064.55</v>
      </c>
      <c r="H137" s="249">
        <v>3.507895</v>
      </c>
      <c r="I137" s="248">
        <v>0.1163735</v>
      </c>
      <c r="J137" s="248">
        <v>2.0122330319995046E-3</v>
      </c>
      <c r="K137" s="244">
        <v>2.3417060074939434E-7</v>
      </c>
      <c r="L137" s="245">
        <v>2.0177869671142261E-3</v>
      </c>
      <c r="M137" s="249">
        <v>6.2771629334859025</v>
      </c>
      <c r="N137" s="249">
        <v>0.6813837532770034</v>
      </c>
      <c r="O137" s="275">
        <v>0.1163735</v>
      </c>
      <c r="P137" s="319" t="s">
        <v>501</v>
      </c>
      <c r="Q137" s="318">
        <f>STDEV(M136:M137,M135)</f>
        <v>0.12268196190842523</v>
      </c>
      <c r="S137" s="2" t="s">
        <v>509</v>
      </c>
      <c r="T137" s="318">
        <f>STDEV(M129:M132,M136:M137,M135)</f>
        <v>0.27207880310235344</v>
      </c>
    </row>
    <row r="138" spans="1:20">
      <c r="A138" s="259" t="s">
        <v>389</v>
      </c>
      <c r="D138" s="242"/>
      <c r="E138" s="235"/>
      <c r="F138" s="235"/>
      <c r="G138" s="235"/>
      <c r="I138" s="235"/>
      <c r="J138" s="235"/>
      <c r="K138" s="277"/>
      <c r="L138" s="278"/>
      <c r="M138" s="236"/>
      <c r="N138" s="236"/>
      <c r="O138" s="236"/>
    </row>
    <row r="139" spans="1:20">
      <c r="A139" s="259" t="s">
        <v>511</v>
      </c>
      <c r="B139" s="245"/>
      <c r="C139" s="245"/>
      <c r="D139" s="260"/>
      <c r="E139" s="260"/>
      <c r="F139" s="260"/>
      <c r="G139" s="260"/>
      <c r="H139" s="261"/>
      <c r="I139" s="260"/>
      <c r="J139" s="260"/>
      <c r="K139" s="260"/>
      <c r="L139" s="245"/>
      <c r="M139" s="261"/>
      <c r="N139" s="261"/>
      <c r="O139" s="261"/>
    </row>
    <row r="140" spans="1:20">
      <c r="B140" s="245"/>
      <c r="C140" s="245"/>
      <c r="D140" s="260"/>
      <c r="E140" s="260"/>
      <c r="F140" s="260"/>
      <c r="G140" s="260"/>
      <c r="H140" s="261"/>
      <c r="I140" s="260"/>
      <c r="J140" s="260"/>
      <c r="K140" s="260"/>
      <c r="L140" s="245"/>
      <c r="M140" s="261"/>
      <c r="N140" s="261"/>
      <c r="O140" s="261"/>
    </row>
    <row r="141" spans="1:20">
      <c r="B141" s="245"/>
      <c r="C141" s="245"/>
      <c r="D141" s="260"/>
      <c r="E141" s="260"/>
      <c r="F141" s="260"/>
      <c r="G141" s="260"/>
      <c r="H141" s="261"/>
      <c r="I141" s="260"/>
      <c r="J141" s="260"/>
      <c r="K141" s="260"/>
      <c r="L141" s="245"/>
      <c r="M141" s="261"/>
      <c r="N141" s="261"/>
      <c r="O141" s="261"/>
    </row>
    <row r="142" spans="1:20">
      <c r="B142" s="245"/>
      <c r="C142" s="245"/>
      <c r="D142" s="260"/>
      <c r="E142" s="260"/>
      <c r="F142" s="260"/>
      <c r="G142" s="260"/>
      <c r="H142" s="261"/>
      <c r="I142" s="260"/>
      <c r="J142" s="260"/>
      <c r="K142" s="260"/>
      <c r="L142" s="245"/>
      <c r="M142" s="261"/>
      <c r="N142" s="261"/>
      <c r="O142" s="261"/>
    </row>
    <row r="143" spans="1:20">
      <c r="B143" s="245"/>
      <c r="C143" s="245"/>
      <c r="D143" s="260"/>
      <c r="E143" s="260"/>
      <c r="F143" s="260"/>
      <c r="G143" s="260"/>
      <c r="H143" s="261"/>
      <c r="I143" s="260"/>
      <c r="J143" s="260"/>
      <c r="K143" s="260"/>
      <c r="L143" s="245"/>
      <c r="M143" s="261"/>
      <c r="N143" s="261"/>
      <c r="O143" s="261"/>
    </row>
    <row r="144" spans="1:20">
      <c r="B144" s="245"/>
      <c r="C144" s="245"/>
      <c r="D144" s="260"/>
      <c r="E144" s="260"/>
      <c r="F144" s="260"/>
      <c r="G144" s="260"/>
      <c r="H144" s="261"/>
      <c r="I144" s="260"/>
      <c r="J144" s="260"/>
      <c r="K144" s="260"/>
      <c r="L144" s="245"/>
      <c r="M144" s="261"/>
      <c r="N144" s="261"/>
      <c r="O144" s="261"/>
    </row>
    <row r="145" spans="2:15">
      <c r="B145" s="245"/>
      <c r="C145" s="245"/>
      <c r="D145" s="260"/>
      <c r="E145" s="260"/>
      <c r="F145" s="260"/>
      <c r="G145" s="260"/>
      <c r="H145" s="261"/>
      <c r="I145" s="260"/>
      <c r="J145" s="260"/>
      <c r="K145" s="260"/>
      <c r="L145" s="245"/>
      <c r="M145" s="261"/>
      <c r="N145" s="261"/>
      <c r="O145" s="261"/>
    </row>
    <row r="146" spans="2:15">
      <c r="B146" s="245"/>
      <c r="C146" s="245"/>
      <c r="D146" s="260"/>
      <c r="E146" s="260"/>
      <c r="F146" s="260"/>
      <c r="G146" s="260"/>
      <c r="H146" s="261"/>
      <c r="I146" s="260"/>
      <c r="J146" s="260"/>
      <c r="K146" s="260"/>
      <c r="L146" s="245"/>
      <c r="M146" s="261"/>
      <c r="N146" s="261"/>
      <c r="O146" s="261"/>
    </row>
    <row r="147" spans="2:15">
      <c r="B147" s="245"/>
      <c r="C147" s="245"/>
      <c r="D147" s="260"/>
      <c r="E147" s="260"/>
      <c r="F147" s="260"/>
      <c r="G147" s="260"/>
      <c r="H147" s="261"/>
      <c r="I147" s="260"/>
      <c r="J147" s="260"/>
      <c r="K147" s="260"/>
      <c r="L147" s="245"/>
      <c r="M147" s="261"/>
      <c r="N147" s="261"/>
      <c r="O147" s="261"/>
    </row>
    <row r="148" spans="2:15">
      <c r="B148" s="245"/>
      <c r="C148" s="245"/>
      <c r="D148" s="260"/>
      <c r="E148" s="260"/>
      <c r="F148" s="260"/>
      <c r="G148" s="260"/>
      <c r="H148" s="261"/>
      <c r="I148" s="260"/>
      <c r="J148" s="260"/>
      <c r="K148" s="260"/>
      <c r="L148" s="245"/>
      <c r="M148" s="261"/>
      <c r="N148" s="261"/>
      <c r="O148" s="261"/>
    </row>
    <row r="149" spans="2:15">
      <c r="B149" s="245"/>
      <c r="C149" s="245"/>
      <c r="D149" s="260"/>
      <c r="E149" s="260"/>
      <c r="F149" s="260"/>
      <c r="G149" s="260"/>
      <c r="H149" s="261"/>
      <c r="I149" s="260"/>
      <c r="J149" s="260"/>
      <c r="K149" s="260"/>
      <c r="L149" s="245"/>
      <c r="M149" s="261"/>
      <c r="N149" s="261"/>
      <c r="O149" s="261"/>
    </row>
    <row r="150" spans="2:15">
      <c r="B150" s="245"/>
      <c r="C150" s="245"/>
      <c r="D150" s="260"/>
      <c r="E150" s="260"/>
      <c r="F150" s="260"/>
      <c r="G150" s="260"/>
      <c r="H150" s="261"/>
      <c r="I150" s="260"/>
      <c r="J150" s="260"/>
      <c r="K150" s="260"/>
      <c r="L150" s="245"/>
      <c r="M150" s="261"/>
      <c r="N150" s="261"/>
      <c r="O150" s="261"/>
    </row>
    <row r="151" spans="2:15">
      <c r="B151" s="245"/>
      <c r="C151" s="245"/>
      <c r="D151" s="260"/>
      <c r="E151" s="260"/>
      <c r="F151" s="260"/>
      <c r="G151" s="260"/>
      <c r="H151" s="261"/>
      <c r="I151" s="260"/>
      <c r="J151" s="260"/>
      <c r="K151" s="260"/>
      <c r="L151" s="245"/>
      <c r="M151" s="261"/>
      <c r="N151" s="245"/>
      <c r="O151" s="245"/>
    </row>
    <row r="152" spans="2:15">
      <c r="B152" s="245"/>
      <c r="C152" s="245"/>
      <c r="D152" s="260"/>
      <c r="E152" s="260"/>
      <c r="F152" s="260"/>
      <c r="G152" s="260"/>
      <c r="H152" s="261"/>
      <c r="I152" s="245"/>
      <c r="J152" s="245"/>
      <c r="K152" s="245"/>
      <c r="L152" s="245"/>
      <c r="M152" s="261"/>
      <c r="N152" s="245"/>
      <c r="O152" s="245"/>
    </row>
    <row r="153" spans="2:15">
      <c r="B153" s="245"/>
      <c r="C153" s="245"/>
      <c r="D153" s="260"/>
      <c r="E153" s="260"/>
      <c r="F153" s="260"/>
      <c r="G153" s="260"/>
      <c r="H153" s="261"/>
      <c r="I153" s="245"/>
      <c r="J153" s="245"/>
      <c r="K153" s="245"/>
      <c r="L153" s="245"/>
      <c r="M153" s="261"/>
      <c r="N153" s="245"/>
      <c r="O153" s="245"/>
    </row>
    <row r="154" spans="2:15">
      <c r="B154" s="245"/>
      <c r="C154" s="245"/>
      <c r="D154" s="260"/>
      <c r="E154" s="260"/>
      <c r="F154" s="260"/>
      <c r="G154" s="260"/>
      <c r="H154" s="261"/>
      <c r="I154" s="245"/>
      <c r="J154" s="245"/>
      <c r="K154" s="245"/>
      <c r="L154" s="245"/>
      <c r="M154" s="261"/>
      <c r="N154" s="245"/>
      <c r="O154" s="245"/>
    </row>
    <row r="155" spans="2:15">
      <c r="B155" s="245"/>
      <c r="C155" s="245"/>
      <c r="D155" s="260"/>
      <c r="E155" s="260"/>
      <c r="F155" s="260"/>
      <c r="G155" s="260"/>
      <c r="H155" s="261"/>
      <c r="I155" s="245"/>
      <c r="J155" s="245"/>
      <c r="K155" s="245"/>
      <c r="L155" s="245"/>
      <c r="M155" s="261"/>
      <c r="N155" s="245"/>
      <c r="O155" s="245"/>
    </row>
    <row r="156" spans="2:15">
      <c r="B156" s="245"/>
      <c r="C156" s="245"/>
      <c r="D156" s="260"/>
      <c r="E156" s="260"/>
      <c r="F156" s="260"/>
      <c r="G156" s="260"/>
      <c r="H156" s="261"/>
      <c r="I156" s="245"/>
      <c r="J156" s="245"/>
      <c r="K156" s="245"/>
      <c r="L156" s="245"/>
      <c r="M156" s="261"/>
      <c r="N156" s="245"/>
      <c r="O156" s="245"/>
    </row>
    <row r="157" spans="2:15">
      <c r="B157" s="245"/>
      <c r="C157" s="245"/>
      <c r="D157" s="260"/>
      <c r="E157" s="260"/>
      <c r="F157" s="260"/>
      <c r="G157" s="260"/>
      <c r="H157" s="261"/>
      <c r="I157" s="245"/>
      <c r="J157" s="245"/>
      <c r="K157" s="245"/>
      <c r="L157" s="245"/>
      <c r="M157" s="261"/>
      <c r="N157" s="245"/>
      <c r="O157" s="245"/>
    </row>
    <row r="158" spans="2:15">
      <c r="B158" s="245"/>
      <c r="C158" s="245"/>
      <c r="D158" s="260"/>
      <c r="E158" s="260"/>
      <c r="F158" s="260"/>
      <c r="G158" s="260"/>
      <c r="H158" s="261"/>
      <c r="I158" s="245"/>
      <c r="J158" s="245"/>
      <c r="K158" s="245"/>
      <c r="L158" s="245"/>
      <c r="M158" s="261"/>
      <c r="N158" s="245"/>
      <c r="O158" s="245"/>
    </row>
    <row r="159" spans="2:15">
      <c r="B159" s="245"/>
      <c r="C159" s="245"/>
      <c r="D159" s="260"/>
      <c r="E159" s="260"/>
      <c r="F159" s="260"/>
      <c r="G159" s="260"/>
      <c r="H159" s="261"/>
      <c r="I159" s="245"/>
      <c r="J159" s="245"/>
      <c r="K159" s="245"/>
      <c r="L159" s="245"/>
      <c r="M159" s="261"/>
      <c r="N159" s="245"/>
      <c r="O159" s="245"/>
    </row>
    <row r="160" spans="2:15">
      <c r="B160" s="245"/>
      <c r="C160" s="245"/>
      <c r="D160" s="260"/>
      <c r="E160" s="260"/>
      <c r="F160" s="260"/>
      <c r="G160" s="260"/>
      <c r="H160" s="261"/>
      <c r="I160" s="245"/>
      <c r="J160" s="245"/>
      <c r="K160" s="245"/>
      <c r="L160" s="245"/>
      <c r="M160" s="261"/>
      <c r="N160" s="245"/>
      <c r="O160" s="245"/>
    </row>
    <row r="161" spans="2:15">
      <c r="B161" s="245"/>
      <c r="C161" s="245"/>
      <c r="D161" s="260"/>
      <c r="E161" s="260"/>
      <c r="F161" s="260"/>
      <c r="G161" s="260"/>
      <c r="H161" s="261"/>
      <c r="I161" s="245"/>
      <c r="J161" s="245"/>
      <c r="K161" s="245"/>
      <c r="L161" s="245"/>
      <c r="M161" s="261"/>
      <c r="N161" s="245"/>
      <c r="O161" s="245"/>
    </row>
    <row r="162" spans="2:15">
      <c r="B162" s="245"/>
      <c r="C162" s="245"/>
      <c r="D162" s="260"/>
      <c r="E162" s="260"/>
      <c r="F162" s="260"/>
      <c r="G162" s="260"/>
      <c r="H162" s="261"/>
      <c r="I162" s="245"/>
      <c r="J162" s="245"/>
      <c r="K162" s="245"/>
      <c r="L162" s="245"/>
      <c r="M162" s="261"/>
      <c r="N162" s="245"/>
      <c r="O162" s="245"/>
    </row>
    <row r="163" spans="2:15">
      <c r="B163" s="245"/>
      <c r="C163" s="245"/>
      <c r="D163" s="260"/>
      <c r="E163" s="260"/>
      <c r="F163" s="260"/>
      <c r="G163" s="260"/>
      <c r="H163" s="261"/>
      <c r="I163" s="245"/>
      <c r="J163" s="245"/>
      <c r="K163" s="245"/>
      <c r="L163" s="245"/>
      <c r="M163" s="261"/>
      <c r="N163" s="245"/>
      <c r="O163" s="245"/>
    </row>
    <row r="164" spans="2:15">
      <c r="B164" s="245"/>
      <c r="C164" s="245"/>
      <c r="D164" s="260"/>
      <c r="E164" s="260"/>
      <c r="F164" s="260"/>
      <c r="G164" s="260"/>
      <c r="H164" s="261"/>
      <c r="I164" s="245"/>
      <c r="J164" s="245"/>
      <c r="K164" s="245"/>
      <c r="L164" s="245"/>
      <c r="M164" s="261"/>
      <c r="N164" s="245"/>
      <c r="O164" s="245"/>
    </row>
    <row r="165" spans="2:15">
      <c r="B165" s="245"/>
      <c r="C165" s="245"/>
      <c r="D165" s="260"/>
      <c r="E165" s="260"/>
      <c r="F165" s="260"/>
      <c r="G165" s="260"/>
      <c r="H165" s="261"/>
      <c r="I165" s="245"/>
      <c r="J165" s="245"/>
      <c r="K165" s="245"/>
      <c r="L165" s="245"/>
      <c r="M165" s="261"/>
      <c r="N165" s="245"/>
      <c r="O165" s="245"/>
    </row>
    <row r="166" spans="2:15">
      <c r="B166" s="245"/>
      <c r="C166" s="245"/>
      <c r="D166" s="260"/>
      <c r="E166" s="260"/>
      <c r="F166" s="260"/>
      <c r="G166" s="260"/>
      <c r="H166" s="261"/>
      <c r="I166" s="245"/>
      <c r="J166" s="245"/>
      <c r="K166" s="245"/>
      <c r="L166" s="245"/>
      <c r="M166" s="261"/>
      <c r="N166" s="245"/>
      <c r="O166" s="245"/>
    </row>
    <row r="167" spans="2:15">
      <c r="B167" s="245"/>
      <c r="C167" s="245"/>
      <c r="D167" s="260"/>
      <c r="E167" s="260"/>
      <c r="F167" s="260"/>
      <c r="G167" s="260"/>
      <c r="H167" s="261"/>
      <c r="I167" s="245"/>
      <c r="J167" s="245"/>
      <c r="K167" s="245"/>
      <c r="L167" s="245"/>
      <c r="M167" s="261"/>
      <c r="N167" s="245"/>
      <c r="O167" s="245"/>
    </row>
    <row r="168" spans="2:15">
      <c r="B168" s="245"/>
      <c r="C168" s="245"/>
      <c r="D168" s="260"/>
      <c r="E168" s="260"/>
      <c r="F168" s="260"/>
      <c r="G168" s="260"/>
      <c r="H168" s="261"/>
      <c r="I168" s="245"/>
      <c r="J168" s="245"/>
      <c r="K168" s="245"/>
      <c r="L168" s="245"/>
      <c r="M168" s="261"/>
      <c r="N168" s="245"/>
      <c r="O168" s="245"/>
    </row>
    <row r="169" spans="2:15">
      <c r="B169" s="245"/>
      <c r="C169" s="245"/>
      <c r="D169" s="260"/>
      <c r="E169" s="260"/>
      <c r="F169" s="260"/>
      <c r="G169" s="260"/>
      <c r="H169" s="261"/>
      <c r="I169" s="245"/>
      <c r="J169" s="245"/>
      <c r="K169" s="245"/>
      <c r="L169" s="245"/>
      <c r="M169" s="261"/>
      <c r="N169" s="245"/>
      <c r="O169" s="245"/>
    </row>
    <row r="170" spans="2:15">
      <c r="B170" s="245"/>
      <c r="C170" s="245"/>
      <c r="D170" s="260"/>
      <c r="E170" s="260"/>
      <c r="F170" s="260"/>
      <c r="G170" s="260"/>
      <c r="H170" s="261"/>
      <c r="I170" s="245"/>
      <c r="J170" s="245"/>
      <c r="K170" s="245"/>
      <c r="L170" s="245"/>
      <c r="M170" s="261"/>
      <c r="N170" s="245"/>
      <c r="O170" s="245"/>
    </row>
    <row r="171" spans="2:15">
      <c r="B171" s="245"/>
      <c r="C171" s="245"/>
      <c r="D171" s="260"/>
      <c r="E171" s="260"/>
      <c r="F171" s="260"/>
      <c r="G171" s="260"/>
      <c r="H171" s="261"/>
      <c r="I171" s="245"/>
      <c r="J171" s="245"/>
      <c r="K171" s="245"/>
      <c r="L171" s="245"/>
      <c r="M171" s="261"/>
      <c r="N171" s="245"/>
      <c r="O171" s="245"/>
    </row>
    <row r="172" spans="2:15">
      <c r="B172" s="245"/>
      <c r="C172" s="245"/>
      <c r="D172" s="260"/>
      <c r="E172" s="260"/>
      <c r="F172" s="260"/>
      <c r="G172" s="260"/>
      <c r="H172" s="261"/>
      <c r="I172" s="245"/>
      <c r="J172" s="245"/>
      <c r="K172" s="245"/>
      <c r="L172" s="245"/>
      <c r="M172" s="261"/>
      <c r="N172" s="245"/>
      <c r="O172" s="245"/>
    </row>
    <row r="173" spans="2:15">
      <c r="B173" s="245"/>
      <c r="C173" s="245"/>
      <c r="D173" s="260"/>
      <c r="E173" s="260"/>
      <c r="F173" s="260"/>
      <c r="G173" s="260"/>
      <c r="H173" s="261"/>
      <c r="I173" s="245"/>
      <c r="J173" s="245"/>
      <c r="K173" s="245"/>
      <c r="L173" s="245"/>
      <c r="M173" s="261"/>
      <c r="N173" s="245"/>
      <c r="O173" s="245"/>
    </row>
    <row r="174" spans="2:15">
      <c r="B174" s="245"/>
      <c r="C174" s="245"/>
      <c r="D174" s="260"/>
      <c r="E174" s="260"/>
      <c r="F174" s="260"/>
      <c r="G174" s="260"/>
      <c r="H174" s="261"/>
      <c r="I174" s="245"/>
      <c r="J174" s="245"/>
      <c r="K174" s="245"/>
      <c r="L174" s="245"/>
      <c r="M174" s="261"/>
      <c r="N174" s="245"/>
      <c r="O174" s="245"/>
    </row>
    <row r="175" spans="2:15">
      <c r="B175" s="245"/>
      <c r="C175" s="245"/>
      <c r="D175" s="260"/>
      <c r="E175" s="260"/>
      <c r="F175" s="260"/>
      <c r="G175" s="260"/>
      <c r="H175" s="261"/>
      <c r="I175" s="245"/>
      <c r="J175" s="245"/>
      <c r="K175" s="245"/>
      <c r="L175" s="245"/>
      <c r="M175" s="261"/>
      <c r="N175" s="245"/>
      <c r="O175" s="245"/>
    </row>
    <row r="176" spans="2:15">
      <c r="B176" s="245"/>
      <c r="C176" s="245"/>
      <c r="D176" s="260"/>
      <c r="E176" s="260"/>
      <c r="F176" s="260"/>
      <c r="G176" s="260"/>
      <c r="H176" s="261"/>
      <c r="I176" s="245"/>
      <c r="J176" s="245"/>
      <c r="K176" s="245"/>
      <c r="L176" s="245"/>
      <c r="M176" s="261"/>
      <c r="N176" s="245"/>
      <c r="O176" s="245"/>
    </row>
    <row r="177" spans="2:15">
      <c r="B177" s="245"/>
      <c r="C177" s="245"/>
      <c r="D177" s="260"/>
      <c r="E177" s="260"/>
      <c r="F177" s="260"/>
      <c r="G177" s="260"/>
      <c r="H177" s="261"/>
      <c r="I177" s="245"/>
      <c r="J177" s="245"/>
      <c r="K177" s="245"/>
      <c r="L177" s="245"/>
      <c r="M177" s="261"/>
      <c r="N177" s="245"/>
      <c r="O177" s="245"/>
    </row>
    <row r="178" spans="2:15">
      <c r="B178" s="245"/>
      <c r="C178" s="245"/>
      <c r="D178" s="260"/>
      <c r="E178" s="260"/>
      <c r="F178" s="260"/>
      <c r="G178" s="260"/>
      <c r="H178" s="261"/>
      <c r="I178" s="245"/>
      <c r="J178" s="245"/>
      <c r="K178" s="245"/>
      <c r="L178" s="245"/>
      <c r="M178" s="261"/>
      <c r="N178" s="245"/>
      <c r="O178" s="245"/>
    </row>
    <row r="179" spans="2:15">
      <c r="B179" s="245"/>
      <c r="C179" s="245"/>
      <c r="D179" s="260"/>
      <c r="E179" s="260"/>
      <c r="F179" s="260"/>
      <c r="G179" s="260"/>
      <c r="H179" s="261"/>
      <c r="I179" s="245"/>
      <c r="J179" s="245"/>
      <c r="K179" s="245"/>
      <c r="L179" s="245"/>
      <c r="M179" s="261"/>
      <c r="N179" s="245"/>
      <c r="O179" s="245"/>
    </row>
    <row r="180" spans="2:15">
      <c r="B180" s="245"/>
      <c r="C180" s="245"/>
      <c r="D180" s="260"/>
      <c r="E180" s="260"/>
      <c r="F180" s="260"/>
      <c r="G180" s="260"/>
      <c r="H180" s="261"/>
      <c r="I180" s="245"/>
      <c r="J180" s="245"/>
      <c r="K180" s="245"/>
      <c r="L180" s="245"/>
      <c r="M180" s="261"/>
      <c r="N180" s="245"/>
      <c r="O180" s="245"/>
    </row>
    <row r="181" spans="2:15">
      <c r="B181" s="245"/>
      <c r="C181" s="245"/>
      <c r="D181" s="260"/>
      <c r="E181" s="260"/>
      <c r="F181" s="260"/>
      <c r="G181" s="260"/>
      <c r="H181" s="261"/>
      <c r="I181" s="245"/>
      <c r="J181" s="245"/>
      <c r="K181" s="245"/>
      <c r="L181" s="245"/>
      <c r="M181" s="261"/>
      <c r="N181" s="245"/>
      <c r="O181" s="245"/>
    </row>
    <row r="182" spans="2:15">
      <c r="B182" s="245"/>
      <c r="C182" s="245"/>
      <c r="D182" s="260"/>
      <c r="E182" s="260"/>
      <c r="F182" s="260"/>
      <c r="G182" s="260"/>
      <c r="H182" s="261"/>
      <c r="I182" s="245"/>
      <c r="J182" s="245"/>
      <c r="K182" s="245"/>
      <c r="L182" s="245"/>
      <c r="M182" s="261"/>
      <c r="N182" s="245"/>
      <c r="O182" s="245"/>
    </row>
    <row r="183" spans="2:15">
      <c r="B183" s="245"/>
      <c r="C183" s="245"/>
      <c r="D183" s="260"/>
      <c r="E183" s="260"/>
      <c r="F183" s="260"/>
      <c r="G183" s="260"/>
      <c r="H183" s="261"/>
      <c r="I183" s="245"/>
      <c r="J183" s="245"/>
      <c r="K183" s="245"/>
      <c r="L183" s="245"/>
      <c r="M183" s="261"/>
      <c r="N183" s="245"/>
      <c r="O183" s="245"/>
    </row>
    <row r="184" spans="2:15">
      <c r="B184" s="245"/>
      <c r="C184" s="245"/>
      <c r="D184" s="260"/>
      <c r="E184" s="260"/>
      <c r="F184" s="260"/>
      <c r="G184" s="260"/>
      <c r="H184" s="261"/>
      <c r="I184" s="245"/>
      <c r="J184" s="245"/>
      <c r="K184" s="245"/>
      <c r="L184" s="245"/>
      <c r="M184" s="261"/>
      <c r="N184" s="245"/>
      <c r="O184" s="245"/>
    </row>
    <row r="185" spans="2:15">
      <c r="B185" s="245"/>
      <c r="C185" s="245"/>
      <c r="D185" s="260"/>
      <c r="E185" s="260"/>
      <c r="F185" s="260"/>
      <c r="G185" s="260"/>
      <c r="H185" s="261"/>
      <c r="I185" s="245"/>
      <c r="J185" s="245"/>
      <c r="K185" s="245"/>
      <c r="L185" s="245"/>
      <c r="M185" s="261"/>
      <c r="N185" s="245"/>
      <c r="O185" s="245"/>
    </row>
    <row r="186" spans="2:15">
      <c r="B186" s="245"/>
      <c r="C186" s="245"/>
      <c r="D186" s="260"/>
      <c r="E186" s="260"/>
      <c r="F186" s="260"/>
      <c r="G186" s="260"/>
      <c r="H186" s="261"/>
      <c r="I186" s="245"/>
      <c r="J186" s="245"/>
      <c r="K186" s="245"/>
      <c r="L186" s="245"/>
      <c r="M186" s="261"/>
      <c r="N186" s="245"/>
      <c r="O186" s="245"/>
    </row>
    <row r="187" spans="2:15">
      <c r="B187" s="245"/>
      <c r="C187" s="245"/>
      <c r="D187" s="260"/>
      <c r="E187" s="260"/>
      <c r="F187" s="260"/>
      <c r="G187" s="260"/>
      <c r="H187" s="261"/>
      <c r="I187" s="245"/>
      <c r="J187" s="245"/>
      <c r="K187" s="245"/>
      <c r="L187" s="245"/>
      <c r="M187" s="261"/>
      <c r="N187" s="245"/>
      <c r="O187" s="245"/>
    </row>
    <row r="188" spans="2:15">
      <c r="B188" s="245"/>
      <c r="C188" s="245"/>
      <c r="D188" s="260"/>
      <c r="E188" s="260"/>
      <c r="F188" s="260"/>
      <c r="G188" s="260"/>
      <c r="H188" s="261"/>
      <c r="I188" s="245"/>
      <c r="J188" s="245"/>
      <c r="K188" s="245"/>
      <c r="L188" s="245"/>
      <c r="M188" s="261"/>
      <c r="N188" s="245"/>
      <c r="O188" s="245"/>
    </row>
    <row r="189" spans="2:15">
      <c r="B189" s="245"/>
      <c r="C189" s="245"/>
      <c r="D189" s="260"/>
      <c r="E189" s="260"/>
      <c r="F189" s="260"/>
      <c r="G189" s="260"/>
      <c r="H189" s="261"/>
      <c r="I189" s="245"/>
      <c r="J189" s="245"/>
      <c r="K189" s="245"/>
      <c r="L189" s="245"/>
      <c r="M189" s="261"/>
      <c r="N189" s="245"/>
      <c r="O189" s="245"/>
    </row>
    <row r="190" spans="2:15">
      <c r="B190" s="245"/>
      <c r="C190" s="245"/>
      <c r="D190" s="260"/>
      <c r="E190" s="260"/>
      <c r="F190" s="260"/>
      <c r="G190" s="260"/>
      <c r="H190" s="261"/>
      <c r="I190" s="245"/>
      <c r="J190" s="245"/>
      <c r="K190" s="245"/>
      <c r="L190" s="245"/>
      <c r="M190" s="261"/>
      <c r="N190" s="245"/>
      <c r="O190" s="245"/>
    </row>
    <row r="191" spans="2:15">
      <c r="B191" s="245"/>
      <c r="C191" s="245"/>
      <c r="D191" s="260"/>
      <c r="E191" s="260"/>
      <c r="F191" s="260"/>
      <c r="G191" s="260"/>
      <c r="H191" s="261"/>
      <c r="I191" s="245"/>
      <c r="J191" s="245"/>
      <c r="K191" s="245"/>
      <c r="L191" s="245"/>
      <c r="M191" s="261"/>
      <c r="N191" s="245"/>
      <c r="O191" s="245"/>
    </row>
    <row r="192" spans="2:15">
      <c r="B192" s="245"/>
      <c r="C192" s="245"/>
      <c r="D192" s="260"/>
      <c r="E192" s="260"/>
      <c r="F192" s="260"/>
      <c r="G192" s="260"/>
      <c r="H192" s="261"/>
      <c r="I192" s="245"/>
      <c r="J192" s="245"/>
      <c r="K192" s="245"/>
      <c r="L192" s="245"/>
      <c r="M192" s="245"/>
      <c r="N192" s="245"/>
      <c r="O192" s="245"/>
    </row>
    <row r="193" spans="2:15">
      <c r="B193" s="245"/>
      <c r="C193" s="245"/>
      <c r="D193" s="260"/>
      <c r="E193" s="260"/>
      <c r="F193" s="260"/>
      <c r="G193" s="260"/>
      <c r="H193" s="261"/>
      <c r="I193" s="245"/>
      <c r="J193" s="245"/>
      <c r="K193" s="245"/>
      <c r="L193" s="245"/>
      <c r="M193" s="245"/>
      <c r="N193" s="245"/>
      <c r="O193" s="245"/>
    </row>
    <row r="194" spans="2:15">
      <c r="B194" s="245"/>
      <c r="C194" s="245"/>
      <c r="D194" s="260"/>
      <c r="E194" s="260"/>
      <c r="F194" s="260"/>
      <c r="G194" s="260"/>
      <c r="H194" s="261"/>
      <c r="I194" s="245"/>
      <c r="J194" s="245"/>
      <c r="K194" s="245"/>
      <c r="L194" s="245"/>
      <c r="M194" s="245"/>
      <c r="N194" s="245"/>
      <c r="O194" s="245"/>
    </row>
    <row r="195" spans="2:15">
      <c r="B195" s="245"/>
      <c r="C195" s="245"/>
      <c r="D195" s="260"/>
      <c r="E195" s="260"/>
      <c r="F195" s="260"/>
      <c r="G195" s="260"/>
      <c r="H195" s="261"/>
      <c r="I195" s="245"/>
      <c r="J195" s="245"/>
      <c r="K195" s="245"/>
      <c r="L195" s="245"/>
      <c r="M195" s="245"/>
      <c r="N195" s="245"/>
      <c r="O195" s="245"/>
    </row>
    <row r="196" spans="2:15">
      <c r="B196" s="245"/>
      <c r="C196" s="245"/>
      <c r="D196" s="260"/>
      <c r="E196" s="260"/>
      <c r="F196" s="260"/>
      <c r="G196" s="260"/>
      <c r="H196" s="261"/>
      <c r="I196" s="245"/>
      <c r="J196" s="245"/>
      <c r="K196" s="245"/>
      <c r="L196" s="245"/>
      <c r="M196" s="245"/>
      <c r="N196" s="245"/>
      <c r="O196" s="245"/>
    </row>
    <row r="197" spans="2:15">
      <c r="B197" s="245"/>
      <c r="C197" s="245"/>
      <c r="D197" s="260"/>
      <c r="E197" s="260"/>
      <c r="F197" s="260"/>
      <c r="G197" s="260"/>
      <c r="H197" s="261"/>
      <c r="I197" s="245"/>
      <c r="J197" s="245"/>
      <c r="K197" s="245"/>
      <c r="L197" s="245"/>
      <c r="M197" s="245"/>
      <c r="N197" s="245"/>
      <c r="O197" s="245"/>
    </row>
    <row r="198" spans="2:15">
      <c r="B198" s="245"/>
      <c r="C198" s="245"/>
      <c r="D198" s="260"/>
      <c r="E198" s="260"/>
      <c r="F198" s="260"/>
      <c r="G198" s="260"/>
      <c r="H198" s="261"/>
      <c r="I198" s="245"/>
      <c r="J198" s="245"/>
      <c r="K198" s="245"/>
      <c r="L198" s="245"/>
      <c r="M198" s="245"/>
      <c r="N198" s="245"/>
      <c r="O198" s="245"/>
    </row>
    <row r="199" spans="2:15">
      <c r="B199" s="245"/>
      <c r="C199" s="245"/>
      <c r="D199" s="245"/>
      <c r="E199" s="245"/>
      <c r="F199" s="245"/>
      <c r="G199" s="245"/>
      <c r="H199" s="261"/>
      <c r="I199" s="245"/>
      <c r="J199" s="245"/>
      <c r="K199" s="245"/>
      <c r="L199" s="245"/>
      <c r="M199" s="245"/>
      <c r="N199" s="245"/>
      <c r="O199" s="245"/>
    </row>
    <row r="200" spans="2:15">
      <c r="B200" s="245"/>
      <c r="C200" s="245"/>
      <c r="D200" s="245"/>
      <c r="E200" s="245"/>
      <c r="F200" s="245"/>
      <c r="G200" s="245"/>
      <c r="H200" s="261"/>
      <c r="I200" s="245"/>
      <c r="J200" s="245"/>
      <c r="K200" s="245"/>
      <c r="L200" s="245"/>
      <c r="M200" s="245"/>
      <c r="N200" s="245"/>
      <c r="O200" s="245"/>
    </row>
    <row r="201" spans="2:15">
      <c r="B201" s="245"/>
      <c r="C201" s="245"/>
      <c r="D201" s="245"/>
      <c r="E201" s="245"/>
      <c r="F201" s="245"/>
      <c r="G201" s="245"/>
      <c r="H201" s="261"/>
      <c r="I201" s="245"/>
      <c r="J201" s="245"/>
      <c r="K201" s="245"/>
      <c r="L201" s="245"/>
      <c r="M201" s="245"/>
      <c r="N201" s="245"/>
      <c r="O201" s="245"/>
    </row>
    <row r="202" spans="2:15">
      <c r="B202" s="245"/>
      <c r="C202" s="245"/>
      <c r="D202" s="245"/>
      <c r="E202" s="245"/>
      <c r="F202" s="245"/>
      <c r="G202" s="245"/>
      <c r="H202" s="261"/>
      <c r="I202" s="245"/>
      <c r="J202" s="245"/>
      <c r="K202" s="245"/>
      <c r="L202" s="245"/>
      <c r="M202" s="245"/>
      <c r="N202" s="245"/>
      <c r="O202" s="245"/>
    </row>
    <row r="203" spans="2:15">
      <c r="B203" s="245"/>
      <c r="C203" s="245"/>
      <c r="D203" s="245"/>
      <c r="E203" s="245"/>
      <c r="F203" s="245"/>
      <c r="G203" s="245"/>
      <c r="H203" s="261"/>
      <c r="I203" s="245"/>
      <c r="J203" s="245"/>
      <c r="K203" s="245"/>
      <c r="L203" s="245"/>
      <c r="M203" s="245"/>
      <c r="N203" s="245"/>
      <c r="O203" s="245"/>
    </row>
    <row r="204" spans="2:15">
      <c r="B204" s="245"/>
      <c r="C204" s="245"/>
      <c r="D204" s="245"/>
      <c r="E204" s="245"/>
      <c r="F204" s="245"/>
      <c r="G204" s="245"/>
      <c r="H204" s="261"/>
      <c r="I204" s="245"/>
      <c r="J204" s="245"/>
      <c r="K204" s="245"/>
      <c r="L204" s="245"/>
      <c r="M204" s="245"/>
      <c r="N204" s="245"/>
      <c r="O204" s="245"/>
    </row>
    <row r="205" spans="2:15">
      <c r="B205" s="245"/>
      <c r="C205" s="245"/>
      <c r="D205" s="245"/>
      <c r="E205" s="245"/>
      <c r="F205" s="245"/>
      <c r="G205" s="245"/>
      <c r="H205" s="261"/>
      <c r="I205" s="245"/>
      <c r="J205" s="245"/>
      <c r="K205" s="245"/>
      <c r="L205" s="245"/>
      <c r="M205" s="245"/>
      <c r="N205" s="245"/>
      <c r="O205" s="245"/>
    </row>
    <row r="206" spans="2:15">
      <c r="B206" s="245"/>
      <c r="C206" s="245"/>
      <c r="D206" s="245"/>
      <c r="E206" s="245"/>
      <c r="F206" s="245"/>
      <c r="G206" s="245"/>
      <c r="H206" s="261"/>
      <c r="I206" s="245"/>
      <c r="J206" s="245"/>
      <c r="K206" s="245"/>
      <c r="L206" s="245"/>
      <c r="M206" s="245"/>
      <c r="N206" s="245"/>
      <c r="O206" s="245"/>
    </row>
    <row r="207" spans="2:15">
      <c r="B207" s="245"/>
      <c r="C207" s="245"/>
      <c r="D207" s="245"/>
      <c r="E207" s="245"/>
      <c r="F207" s="245"/>
      <c r="G207" s="245"/>
      <c r="H207" s="261"/>
      <c r="I207" s="245"/>
      <c r="J207" s="245"/>
      <c r="K207" s="245"/>
      <c r="L207" s="245"/>
      <c r="M207" s="245"/>
      <c r="N207" s="245"/>
      <c r="O207" s="245"/>
    </row>
    <row r="208" spans="2:15">
      <c r="B208" s="245"/>
      <c r="C208" s="245"/>
      <c r="D208" s="245"/>
      <c r="E208" s="245"/>
      <c r="F208" s="245"/>
      <c r="G208" s="245"/>
      <c r="H208" s="261"/>
      <c r="I208" s="245"/>
      <c r="J208" s="245"/>
      <c r="K208" s="245"/>
      <c r="L208" s="245"/>
      <c r="M208" s="245"/>
      <c r="N208" s="245"/>
      <c r="O208" s="245"/>
    </row>
    <row r="209" spans="2:15">
      <c r="B209" s="245"/>
      <c r="C209" s="245"/>
      <c r="D209" s="245"/>
      <c r="E209" s="245"/>
      <c r="F209" s="245"/>
      <c r="G209" s="245"/>
      <c r="H209" s="261"/>
      <c r="I209" s="245"/>
      <c r="J209" s="245"/>
      <c r="K209" s="245"/>
      <c r="L209" s="245"/>
      <c r="M209" s="245"/>
      <c r="N209" s="245"/>
      <c r="O209" s="245"/>
    </row>
    <row r="210" spans="2:15">
      <c r="B210" s="245"/>
      <c r="C210" s="245"/>
      <c r="D210" s="245"/>
      <c r="E210" s="245"/>
      <c r="F210" s="245"/>
      <c r="G210" s="245"/>
      <c r="H210" s="261"/>
      <c r="I210" s="245"/>
      <c r="J210" s="245"/>
      <c r="K210" s="245"/>
      <c r="L210" s="245"/>
      <c r="M210" s="245"/>
      <c r="N210" s="245"/>
      <c r="O210" s="245"/>
    </row>
    <row r="211" spans="2:15">
      <c r="B211" s="245"/>
      <c r="C211" s="245"/>
      <c r="D211" s="245"/>
      <c r="E211" s="245"/>
      <c r="F211" s="245"/>
      <c r="G211" s="245"/>
      <c r="H211" s="261"/>
      <c r="I211" s="245"/>
      <c r="J211" s="245"/>
      <c r="K211" s="245"/>
      <c r="L211" s="245"/>
      <c r="M211" s="245"/>
      <c r="N211" s="245"/>
      <c r="O211" s="245"/>
    </row>
    <row r="212" spans="2:15">
      <c r="B212" s="245"/>
      <c r="C212" s="245"/>
      <c r="D212" s="245"/>
      <c r="E212" s="245"/>
      <c r="F212" s="245"/>
      <c r="G212" s="245"/>
      <c r="H212" s="261"/>
      <c r="I212" s="245"/>
      <c r="J212" s="245"/>
      <c r="K212" s="245"/>
      <c r="L212" s="245"/>
      <c r="M212" s="245"/>
      <c r="N212" s="245"/>
      <c r="O212" s="245"/>
    </row>
    <row r="213" spans="2:15">
      <c r="B213" s="245"/>
      <c r="C213" s="245"/>
      <c r="D213" s="245"/>
      <c r="E213" s="245"/>
      <c r="F213" s="245"/>
      <c r="G213" s="245"/>
      <c r="H213" s="261"/>
      <c r="I213" s="245"/>
      <c r="J213" s="245"/>
      <c r="K213" s="245"/>
      <c r="L213" s="245"/>
      <c r="M213" s="245"/>
      <c r="N213" s="245"/>
      <c r="O213" s="245"/>
    </row>
    <row r="214" spans="2:15">
      <c r="B214" s="245"/>
      <c r="C214" s="245"/>
      <c r="D214" s="245"/>
      <c r="E214" s="245"/>
      <c r="F214" s="245"/>
      <c r="G214" s="245"/>
      <c r="H214" s="261"/>
      <c r="I214" s="245"/>
      <c r="J214" s="245"/>
      <c r="K214" s="245"/>
      <c r="L214" s="245"/>
      <c r="M214" s="245"/>
      <c r="N214" s="245"/>
      <c r="O214" s="245"/>
    </row>
    <row r="215" spans="2:15">
      <c r="B215" s="245"/>
      <c r="C215" s="245"/>
      <c r="D215" s="245"/>
      <c r="E215" s="245"/>
      <c r="F215" s="245"/>
      <c r="G215" s="245"/>
      <c r="H215" s="261"/>
      <c r="I215" s="245"/>
      <c r="J215" s="245"/>
      <c r="K215" s="245"/>
      <c r="L215" s="245"/>
      <c r="M215" s="245"/>
      <c r="N215" s="245"/>
      <c r="O215" s="245"/>
    </row>
    <row r="216" spans="2:15">
      <c r="B216" s="245"/>
      <c r="C216" s="245"/>
      <c r="D216" s="245"/>
      <c r="E216" s="245"/>
      <c r="F216" s="245"/>
      <c r="G216" s="245"/>
      <c r="H216" s="261"/>
      <c r="I216" s="245"/>
      <c r="J216" s="245"/>
      <c r="K216" s="245"/>
      <c r="L216" s="245"/>
      <c r="M216" s="245"/>
      <c r="N216" s="245"/>
      <c r="O216" s="245"/>
    </row>
    <row r="217" spans="2:15">
      <c r="B217" s="245"/>
      <c r="C217" s="245"/>
      <c r="D217" s="245"/>
      <c r="E217" s="245"/>
      <c r="F217" s="245"/>
      <c r="G217" s="245"/>
      <c r="H217" s="261"/>
      <c r="I217" s="245"/>
      <c r="J217" s="245"/>
      <c r="K217" s="245"/>
      <c r="L217" s="245"/>
      <c r="M217" s="245"/>
      <c r="N217" s="245"/>
      <c r="O217" s="245"/>
    </row>
    <row r="218" spans="2:15">
      <c r="B218" s="245"/>
      <c r="C218" s="245"/>
      <c r="D218" s="245"/>
      <c r="E218" s="245"/>
      <c r="F218" s="245"/>
      <c r="G218" s="245"/>
      <c r="H218" s="261"/>
      <c r="I218" s="245"/>
      <c r="J218" s="245"/>
      <c r="K218" s="245"/>
      <c r="L218" s="245"/>
      <c r="M218" s="245"/>
      <c r="N218" s="245"/>
      <c r="O218" s="245"/>
    </row>
    <row r="219" spans="2:15">
      <c r="B219" s="245"/>
      <c r="C219" s="245"/>
      <c r="D219" s="245"/>
      <c r="E219" s="245"/>
      <c r="F219" s="245"/>
      <c r="G219" s="245"/>
      <c r="H219" s="261"/>
      <c r="I219" s="245"/>
      <c r="J219" s="245"/>
      <c r="K219" s="245"/>
      <c r="L219" s="245"/>
      <c r="M219" s="245"/>
      <c r="N219" s="245"/>
      <c r="O219" s="245"/>
    </row>
    <row r="220" spans="2:15">
      <c r="B220" s="245"/>
      <c r="C220" s="245"/>
      <c r="D220" s="245"/>
      <c r="E220" s="245"/>
      <c r="F220" s="245"/>
      <c r="G220" s="245"/>
      <c r="H220" s="261"/>
      <c r="I220" s="245"/>
      <c r="J220" s="245"/>
      <c r="K220" s="245"/>
      <c r="L220" s="245"/>
      <c r="M220" s="245"/>
      <c r="N220" s="245"/>
      <c r="O220" s="245"/>
    </row>
    <row r="221" spans="2:15">
      <c r="B221" s="245"/>
      <c r="C221" s="245"/>
      <c r="D221" s="245"/>
      <c r="E221" s="245"/>
      <c r="F221" s="245"/>
      <c r="G221" s="245"/>
      <c r="H221" s="261"/>
      <c r="I221" s="245"/>
      <c r="J221" s="245"/>
      <c r="K221" s="245"/>
      <c r="L221" s="245"/>
      <c r="M221" s="245"/>
      <c r="N221" s="245"/>
      <c r="O221" s="245"/>
    </row>
    <row r="222" spans="2:15">
      <c r="B222" s="245"/>
      <c r="C222" s="245"/>
      <c r="D222" s="245"/>
      <c r="E222" s="245"/>
      <c r="F222" s="245"/>
      <c r="G222" s="245"/>
      <c r="H222" s="261"/>
      <c r="I222" s="245"/>
      <c r="J222" s="245"/>
      <c r="K222" s="245"/>
      <c r="L222" s="245"/>
      <c r="M222" s="245"/>
      <c r="N222" s="245"/>
      <c r="O222" s="245"/>
    </row>
    <row r="223" spans="2:15">
      <c r="B223" s="245"/>
      <c r="C223" s="245"/>
      <c r="D223" s="245"/>
      <c r="E223" s="245"/>
      <c r="F223" s="245"/>
      <c r="G223" s="245"/>
      <c r="H223" s="261"/>
      <c r="I223" s="245"/>
      <c r="J223" s="245"/>
      <c r="K223" s="245"/>
      <c r="L223" s="245"/>
      <c r="M223" s="245"/>
      <c r="N223" s="245"/>
      <c r="O223" s="245"/>
    </row>
    <row r="224" spans="2:15">
      <c r="B224" s="245"/>
      <c r="C224" s="245"/>
      <c r="D224" s="245"/>
      <c r="E224" s="245"/>
      <c r="F224" s="245"/>
      <c r="G224" s="245"/>
      <c r="H224" s="261"/>
      <c r="I224" s="245"/>
      <c r="J224" s="245"/>
      <c r="K224" s="245"/>
      <c r="L224" s="245"/>
      <c r="M224" s="245"/>
      <c r="N224" s="245"/>
      <c r="O224" s="245"/>
    </row>
    <row r="225" spans="2:15">
      <c r="B225" s="245"/>
      <c r="C225" s="245"/>
      <c r="D225" s="245"/>
      <c r="E225" s="245"/>
      <c r="F225" s="245"/>
      <c r="G225" s="245"/>
      <c r="H225" s="261"/>
      <c r="I225" s="245"/>
      <c r="J225" s="245"/>
      <c r="K225" s="245"/>
      <c r="L225" s="245"/>
      <c r="M225" s="245"/>
      <c r="N225" s="245"/>
      <c r="O225" s="245"/>
    </row>
    <row r="226" spans="2:15">
      <c r="B226" s="245"/>
      <c r="C226" s="245"/>
      <c r="D226" s="245"/>
      <c r="E226" s="245"/>
      <c r="F226" s="245"/>
      <c r="G226" s="245"/>
      <c r="H226" s="261"/>
      <c r="I226" s="245"/>
      <c r="J226" s="245"/>
      <c r="K226" s="245"/>
      <c r="L226" s="245"/>
      <c r="M226" s="245"/>
      <c r="N226" s="245"/>
      <c r="O226" s="245"/>
    </row>
    <row r="227" spans="2:15">
      <c r="B227" s="245"/>
      <c r="C227" s="245"/>
      <c r="D227" s="245"/>
      <c r="E227" s="245"/>
      <c r="F227" s="245"/>
      <c r="G227" s="245"/>
      <c r="H227" s="261"/>
      <c r="I227" s="245"/>
      <c r="J227" s="245"/>
      <c r="K227" s="245"/>
      <c r="L227" s="245"/>
      <c r="M227" s="245"/>
      <c r="N227" s="245"/>
      <c r="O227" s="245"/>
    </row>
    <row r="228" spans="2:15">
      <c r="B228" s="245"/>
      <c r="C228" s="245"/>
      <c r="D228" s="245"/>
      <c r="E228" s="245"/>
      <c r="F228" s="245"/>
      <c r="G228" s="245"/>
      <c r="H228" s="261"/>
      <c r="I228" s="245"/>
      <c r="J228" s="245"/>
      <c r="K228" s="245"/>
      <c r="L228" s="245"/>
      <c r="M228" s="245"/>
      <c r="N228" s="245"/>
      <c r="O228" s="245"/>
    </row>
    <row r="229" spans="2:15">
      <c r="B229" s="245"/>
      <c r="C229" s="245"/>
      <c r="D229" s="245"/>
      <c r="E229" s="245"/>
      <c r="F229" s="245"/>
      <c r="G229" s="245"/>
      <c r="H229" s="261"/>
      <c r="I229" s="245"/>
      <c r="J229" s="245"/>
      <c r="K229" s="245"/>
      <c r="L229" s="245"/>
      <c r="M229" s="245"/>
      <c r="N229" s="245"/>
      <c r="O229" s="245"/>
    </row>
    <row r="230" spans="2:15">
      <c r="B230" s="245"/>
      <c r="C230" s="245"/>
      <c r="D230" s="245"/>
      <c r="E230" s="245"/>
      <c r="F230" s="245"/>
      <c r="G230" s="245"/>
      <c r="H230" s="261"/>
      <c r="I230" s="245"/>
      <c r="J230" s="245"/>
      <c r="K230" s="245"/>
      <c r="L230" s="245"/>
      <c r="M230" s="245"/>
      <c r="N230" s="245"/>
      <c r="O230" s="245"/>
    </row>
    <row r="231" spans="2:15">
      <c r="B231" s="245"/>
      <c r="C231" s="245"/>
      <c r="D231" s="245"/>
      <c r="E231" s="245"/>
      <c r="F231" s="245"/>
      <c r="G231" s="245"/>
      <c r="H231" s="261"/>
      <c r="I231" s="245"/>
      <c r="J231" s="245"/>
      <c r="K231" s="245"/>
      <c r="L231" s="245"/>
      <c r="M231" s="245"/>
      <c r="N231" s="245"/>
      <c r="O231" s="245"/>
    </row>
    <row r="232" spans="2:15">
      <c r="B232" s="245"/>
      <c r="C232" s="245"/>
      <c r="D232" s="245"/>
      <c r="E232" s="245"/>
      <c r="F232" s="245"/>
      <c r="G232" s="245"/>
      <c r="H232" s="261"/>
      <c r="I232" s="245"/>
      <c r="J232" s="245"/>
      <c r="K232" s="245"/>
      <c r="L232" s="245"/>
      <c r="M232" s="245"/>
      <c r="N232" s="245"/>
      <c r="O232" s="245"/>
    </row>
    <row r="233" spans="2:15">
      <c r="B233" s="245"/>
      <c r="C233" s="245"/>
      <c r="D233" s="245"/>
      <c r="E233" s="245"/>
      <c r="F233" s="245"/>
      <c r="G233" s="245"/>
      <c r="H233" s="261"/>
      <c r="I233" s="245"/>
      <c r="J233" s="245"/>
      <c r="K233" s="245"/>
      <c r="L233" s="245"/>
      <c r="M233" s="245"/>
      <c r="N233" s="245"/>
      <c r="O233" s="245"/>
    </row>
    <row r="234" spans="2:15">
      <c r="B234" s="245"/>
      <c r="C234" s="245"/>
      <c r="D234" s="245"/>
      <c r="E234" s="245"/>
      <c r="F234" s="245"/>
      <c r="G234" s="245"/>
      <c r="H234" s="261"/>
      <c r="I234" s="245"/>
      <c r="J234" s="245"/>
      <c r="K234" s="245"/>
      <c r="L234" s="245"/>
      <c r="M234" s="245"/>
      <c r="N234" s="245"/>
      <c r="O234" s="245"/>
    </row>
    <row r="235" spans="2:15">
      <c r="B235" s="245"/>
      <c r="C235" s="245"/>
      <c r="D235" s="245"/>
      <c r="E235" s="245"/>
      <c r="F235" s="245"/>
      <c r="G235" s="245"/>
      <c r="H235" s="261"/>
      <c r="I235" s="245"/>
      <c r="J235" s="245"/>
      <c r="K235" s="245"/>
      <c r="L235" s="245"/>
      <c r="M235" s="245"/>
      <c r="N235" s="245"/>
      <c r="O235" s="245"/>
    </row>
    <row r="236" spans="2:15">
      <c r="B236" s="245"/>
      <c r="C236" s="245"/>
      <c r="D236" s="245"/>
      <c r="E236" s="245"/>
      <c r="F236" s="245"/>
      <c r="G236" s="245"/>
      <c r="H236" s="261"/>
      <c r="I236" s="245"/>
      <c r="J236" s="245"/>
      <c r="K236" s="245"/>
      <c r="L236" s="245"/>
      <c r="M236" s="245"/>
      <c r="N236" s="245"/>
      <c r="O236" s="245"/>
    </row>
    <row r="237" spans="2:15">
      <c r="B237" s="245"/>
      <c r="C237" s="245"/>
      <c r="D237" s="245"/>
      <c r="E237" s="245"/>
      <c r="F237" s="245"/>
      <c r="G237" s="245"/>
      <c r="H237" s="261"/>
      <c r="I237" s="245"/>
      <c r="J237" s="245"/>
      <c r="K237" s="245"/>
      <c r="L237" s="245"/>
      <c r="M237" s="245"/>
      <c r="N237" s="245"/>
      <c r="O237" s="245"/>
    </row>
    <row r="238" spans="2:15">
      <c r="B238" s="245"/>
      <c r="C238" s="245"/>
      <c r="D238" s="245"/>
      <c r="E238" s="245"/>
      <c r="F238" s="245"/>
      <c r="G238" s="245"/>
      <c r="H238" s="261"/>
      <c r="I238" s="245"/>
      <c r="J238" s="245"/>
      <c r="K238" s="245"/>
      <c r="L238" s="245"/>
      <c r="M238" s="245"/>
      <c r="N238" s="245"/>
      <c r="O238" s="245"/>
    </row>
    <row r="239" spans="2:15">
      <c r="B239" s="245"/>
      <c r="C239" s="245"/>
      <c r="D239" s="245"/>
      <c r="E239" s="245"/>
      <c r="F239" s="245"/>
      <c r="G239" s="245"/>
      <c r="H239" s="261"/>
      <c r="I239" s="245"/>
      <c r="J239" s="245"/>
      <c r="K239" s="245"/>
      <c r="L239" s="245"/>
      <c r="M239" s="245"/>
      <c r="N239" s="245"/>
      <c r="O239" s="245"/>
    </row>
    <row r="240" spans="2:15">
      <c r="B240" s="245"/>
      <c r="C240" s="245"/>
      <c r="D240" s="245"/>
      <c r="E240" s="245"/>
      <c r="F240" s="245"/>
      <c r="G240" s="245"/>
      <c r="H240" s="261"/>
      <c r="I240" s="245"/>
      <c r="J240" s="245"/>
      <c r="K240" s="245"/>
      <c r="L240" s="245"/>
      <c r="M240" s="245"/>
      <c r="N240" s="245"/>
      <c r="O240" s="245"/>
    </row>
    <row r="241" spans="2:15">
      <c r="B241" s="245"/>
      <c r="C241" s="245"/>
      <c r="D241" s="245"/>
      <c r="E241" s="245"/>
      <c r="F241" s="245"/>
      <c r="G241" s="245"/>
      <c r="H241" s="261"/>
      <c r="I241" s="245"/>
      <c r="J241" s="245"/>
      <c r="K241" s="245"/>
      <c r="L241" s="245"/>
      <c r="M241" s="245"/>
      <c r="N241" s="245"/>
      <c r="O241" s="245"/>
    </row>
    <row r="242" spans="2:15">
      <c r="B242" s="245"/>
      <c r="C242" s="245"/>
      <c r="D242" s="245"/>
      <c r="E242" s="245"/>
      <c r="F242" s="245"/>
      <c r="G242" s="245"/>
      <c r="H242" s="261"/>
      <c r="I242" s="245"/>
      <c r="J242" s="245"/>
      <c r="K242" s="245"/>
      <c r="L242" s="245"/>
      <c r="M242" s="245"/>
      <c r="N242" s="245"/>
      <c r="O242" s="245"/>
    </row>
    <row r="243" spans="2:15">
      <c r="B243" s="245"/>
      <c r="C243" s="245"/>
      <c r="D243" s="245"/>
      <c r="E243" s="245"/>
      <c r="F243" s="245"/>
      <c r="G243" s="245"/>
      <c r="H243" s="261"/>
      <c r="I243" s="245"/>
      <c r="J243" s="245"/>
      <c r="K243" s="245"/>
      <c r="L243" s="245"/>
      <c r="M243" s="245"/>
      <c r="N243" s="245"/>
      <c r="O243" s="245"/>
    </row>
    <row r="244" spans="2:15">
      <c r="B244" s="245"/>
      <c r="C244" s="245"/>
      <c r="D244" s="245"/>
      <c r="E244" s="245"/>
      <c r="F244" s="245"/>
      <c r="G244" s="245"/>
      <c r="H244" s="261"/>
      <c r="I244" s="245"/>
      <c r="J244" s="245"/>
      <c r="K244" s="245"/>
      <c r="L244" s="245"/>
      <c r="M244" s="245"/>
      <c r="N244" s="245"/>
      <c r="O244" s="245"/>
    </row>
    <row r="245" spans="2:15">
      <c r="B245" s="245"/>
      <c r="C245" s="245"/>
      <c r="D245" s="245"/>
      <c r="E245" s="245"/>
      <c r="F245" s="245"/>
      <c r="G245" s="245"/>
      <c r="H245" s="261"/>
      <c r="I245" s="245"/>
      <c r="J245" s="245"/>
      <c r="K245" s="245"/>
      <c r="L245" s="245"/>
      <c r="M245" s="245"/>
      <c r="N245" s="245"/>
      <c r="O245" s="245"/>
    </row>
    <row r="246" spans="2:15">
      <c r="B246" s="245"/>
      <c r="C246" s="245"/>
      <c r="D246" s="245"/>
      <c r="E246" s="245"/>
      <c r="F246" s="245"/>
      <c r="G246" s="245"/>
      <c r="H246" s="261"/>
      <c r="I246" s="245"/>
      <c r="J246" s="245"/>
      <c r="K246" s="245"/>
      <c r="L246" s="245"/>
      <c r="M246" s="245"/>
      <c r="N246" s="245"/>
      <c r="O246" s="245"/>
    </row>
    <row r="247" spans="2:15">
      <c r="B247" s="245"/>
      <c r="C247" s="245"/>
      <c r="D247" s="245"/>
      <c r="E247" s="245"/>
      <c r="F247" s="245"/>
      <c r="G247" s="245"/>
      <c r="H247" s="261"/>
      <c r="I247" s="245"/>
      <c r="J247" s="245"/>
      <c r="K247" s="245"/>
      <c r="L247" s="245"/>
      <c r="M247" s="245"/>
      <c r="N247" s="245"/>
      <c r="O247" s="245"/>
    </row>
    <row r="248" spans="2:15">
      <c r="B248" s="245"/>
      <c r="C248" s="245"/>
      <c r="D248" s="245"/>
      <c r="E248" s="245"/>
      <c r="F248" s="245"/>
      <c r="G248" s="245"/>
      <c r="H248" s="261"/>
      <c r="I248" s="245"/>
      <c r="J248" s="245"/>
      <c r="K248" s="245"/>
      <c r="L248" s="245"/>
      <c r="M248" s="245"/>
      <c r="N248" s="245"/>
      <c r="O248" s="245"/>
    </row>
    <row r="249" spans="2:15">
      <c r="B249" s="245"/>
      <c r="C249" s="245"/>
      <c r="D249" s="245"/>
      <c r="E249" s="245"/>
      <c r="F249" s="245"/>
      <c r="G249" s="245"/>
      <c r="H249" s="261"/>
      <c r="I249" s="245"/>
      <c r="J249" s="245"/>
      <c r="K249" s="245"/>
      <c r="L249" s="245"/>
      <c r="M249" s="245"/>
      <c r="N249" s="245"/>
      <c r="O249" s="245"/>
    </row>
    <row r="250" spans="2:15">
      <c r="B250" s="245"/>
      <c r="C250" s="245"/>
      <c r="D250" s="245"/>
      <c r="E250" s="245"/>
      <c r="F250" s="245"/>
      <c r="G250" s="245"/>
      <c r="H250" s="261"/>
      <c r="I250" s="245"/>
      <c r="J250" s="245"/>
      <c r="K250" s="245"/>
      <c r="L250" s="245"/>
      <c r="M250" s="245"/>
      <c r="N250" s="245"/>
      <c r="O250" s="245"/>
    </row>
    <row r="251" spans="2:15">
      <c r="B251" s="245"/>
      <c r="C251" s="245"/>
      <c r="D251" s="245"/>
      <c r="E251" s="245"/>
      <c r="F251" s="245"/>
      <c r="G251" s="245"/>
      <c r="H251" s="261"/>
      <c r="I251" s="245"/>
      <c r="J251" s="245"/>
      <c r="K251" s="245"/>
      <c r="L251" s="245"/>
      <c r="M251" s="245"/>
      <c r="N251" s="245"/>
      <c r="O251" s="245"/>
    </row>
    <row r="252" spans="2:15">
      <c r="B252" s="245"/>
      <c r="C252" s="245"/>
      <c r="D252" s="245"/>
      <c r="E252" s="245"/>
      <c r="F252" s="245"/>
      <c r="G252" s="245"/>
      <c r="H252" s="261"/>
      <c r="I252" s="245"/>
      <c r="J252" s="245"/>
      <c r="K252" s="245"/>
      <c r="L252" s="245"/>
      <c r="M252" s="245"/>
      <c r="N252" s="245"/>
      <c r="O252" s="245"/>
    </row>
    <row r="253" spans="2:15">
      <c r="B253" s="245"/>
      <c r="C253" s="245"/>
      <c r="D253" s="245"/>
      <c r="E253" s="245"/>
      <c r="F253" s="245"/>
      <c r="G253" s="245"/>
      <c r="H253" s="261"/>
      <c r="I253" s="245"/>
      <c r="J253" s="245"/>
      <c r="K253" s="245"/>
      <c r="L253" s="245"/>
      <c r="M253" s="245"/>
      <c r="N253" s="245"/>
      <c r="O253" s="245"/>
    </row>
    <row r="254" spans="2:15">
      <c r="B254" s="245"/>
      <c r="C254" s="245"/>
      <c r="D254" s="245"/>
      <c r="E254" s="245"/>
      <c r="F254" s="245"/>
      <c r="G254" s="245"/>
      <c r="H254" s="261"/>
      <c r="I254" s="245"/>
      <c r="J254" s="245"/>
      <c r="K254" s="245"/>
      <c r="L254" s="245"/>
      <c r="M254" s="245"/>
      <c r="N254" s="245"/>
      <c r="O254" s="245"/>
    </row>
    <row r="255" spans="2:15">
      <c r="B255" s="245"/>
      <c r="C255" s="245"/>
      <c r="D255" s="245"/>
      <c r="E255" s="245"/>
      <c r="F255" s="245"/>
      <c r="G255" s="245"/>
      <c r="H255" s="261"/>
      <c r="I255" s="245"/>
      <c r="J255" s="245"/>
      <c r="K255" s="245"/>
      <c r="L255" s="245"/>
      <c r="M255" s="245"/>
      <c r="N255" s="245"/>
      <c r="O255" s="245"/>
    </row>
    <row r="256" spans="2:15">
      <c r="B256" s="245"/>
      <c r="C256" s="245"/>
      <c r="D256" s="245"/>
      <c r="E256" s="245"/>
      <c r="F256" s="245"/>
      <c r="G256" s="245"/>
      <c r="H256" s="261"/>
      <c r="I256" s="245"/>
      <c r="J256" s="245"/>
      <c r="K256" s="245"/>
      <c r="L256" s="245"/>
      <c r="M256" s="245"/>
      <c r="N256" s="245"/>
      <c r="O256" s="245"/>
    </row>
    <row r="257" spans="2:15">
      <c r="B257" s="245"/>
      <c r="C257" s="245"/>
      <c r="D257" s="245"/>
      <c r="E257" s="245"/>
      <c r="F257" s="245"/>
      <c r="G257" s="245"/>
      <c r="H257" s="261"/>
      <c r="I257" s="245"/>
      <c r="J257" s="245"/>
      <c r="K257" s="245"/>
      <c r="L257" s="245"/>
      <c r="M257" s="245"/>
      <c r="N257" s="245"/>
      <c r="O257" s="245"/>
    </row>
    <row r="258" spans="2:15">
      <c r="B258" s="245"/>
      <c r="C258" s="245"/>
      <c r="D258" s="245"/>
      <c r="E258" s="245"/>
      <c r="F258" s="245"/>
      <c r="G258" s="245"/>
      <c r="H258" s="261"/>
      <c r="I258" s="245"/>
      <c r="J258" s="245"/>
      <c r="K258" s="245"/>
      <c r="L258" s="245"/>
      <c r="M258" s="245"/>
      <c r="N258" s="245"/>
      <c r="O258" s="245"/>
    </row>
    <row r="259" spans="2:15">
      <c r="B259" s="245"/>
      <c r="C259" s="245"/>
      <c r="D259" s="245"/>
      <c r="E259" s="245"/>
      <c r="F259" s="245"/>
      <c r="G259" s="245"/>
      <c r="H259" s="261"/>
      <c r="I259" s="245"/>
      <c r="J259" s="245"/>
      <c r="K259" s="245"/>
      <c r="L259" s="245"/>
      <c r="M259" s="245"/>
      <c r="N259" s="245"/>
      <c r="O259" s="245"/>
    </row>
    <row r="260" spans="2:15">
      <c r="B260" s="245"/>
      <c r="C260" s="245"/>
      <c r="D260" s="245"/>
      <c r="E260" s="245"/>
      <c r="F260" s="245"/>
      <c r="G260" s="245"/>
      <c r="H260" s="261"/>
      <c r="I260" s="245"/>
      <c r="J260" s="245"/>
      <c r="K260" s="245"/>
      <c r="L260" s="245"/>
      <c r="M260" s="245"/>
      <c r="N260" s="245"/>
      <c r="O260" s="245"/>
    </row>
    <row r="261" spans="2:15">
      <c r="B261" s="245"/>
      <c r="C261" s="245"/>
      <c r="D261" s="245"/>
      <c r="E261" s="245"/>
      <c r="F261" s="245"/>
      <c r="G261" s="245"/>
      <c r="H261" s="261"/>
      <c r="I261" s="245"/>
      <c r="J261" s="245"/>
      <c r="K261" s="245"/>
      <c r="L261" s="245"/>
      <c r="M261" s="245"/>
      <c r="N261" s="245"/>
      <c r="O261" s="245"/>
    </row>
    <row r="262" spans="2:15">
      <c r="B262" s="245"/>
      <c r="C262" s="245"/>
      <c r="D262" s="245"/>
      <c r="E262" s="245"/>
      <c r="F262" s="245"/>
      <c r="G262" s="245"/>
      <c r="H262" s="261"/>
      <c r="I262" s="245"/>
      <c r="J262" s="245"/>
      <c r="K262" s="245"/>
      <c r="L262" s="245"/>
      <c r="M262" s="245"/>
      <c r="N262" s="245"/>
      <c r="O262" s="245"/>
    </row>
    <row r="263" spans="2:15">
      <c r="B263" s="245"/>
      <c r="C263" s="245"/>
      <c r="D263" s="245"/>
      <c r="E263" s="245"/>
      <c r="F263" s="245"/>
      <c r="G263" s="245"/>
      <c r="H263" s="261"/>
      <c r="I263" s="245"/>
      <c r="J263" s="245"/>
      <c r="K263" s="245"/>
      <c r="L263" s="245"/>
      <c r="M263" s="245"/>
      <c r="N263" s="245"/>
      <c r="O263" s="245"/>
    </row>
    <row r="264" spans="2:15">
      <c r="B264" s="245"/>
      <c r="C264" s="245"/>
      <c r="D264" s="245"/>
      <c r="E264" s="245"/>
      <c r="F264" s="245"/>
      <c r="G264" s="245"/>
      <c r="H264" s="261"/>
      <c r="I264" s="245"/>
      <c r="J264" s="245"/>
      <c r="K264" s="245"/>
      <c r="L264" s="245"/>
      <c r="M264" s="245"/>
      <c r="N264" s="245"/>
      <c r="O264" s="245"/>
    </row>
    <row r="265" spans="2:15">
      <c r="B265" s="245"/>
      <c r="C265" s="245"/>
      <c r="D265" s="245"/>
      <c r="E265" s="245"/>
      <c r="F265" s="245"/>
      <c r="G265" s="245"/>
      <c r="H265" s="261"/>
      <c r="I265" s="245"/>
      <c r="J265" s="245"/>
      <c r="K265" s="245"/>
      <c r="L265" s="245"/>
      <c r="M265" s="245"/>
      <c r="N265" s="245"/>
      <c r="O265" s="245"/>
    </row>
    <row r="266" spans="2:15">
      <c r="B266" s="245"/>
      <c r="C266" s="245"/>
      <c r="D266" s="245"/>
      <c r="E266" s="245"/>
      <c r="F266" s="245"/>
      <c r="G266" s="245"/>
      <c r="H266" s="261"/>
      <c r="I266" s="245"/>
      <c r="J266" s="245"/>
      <c r="K266" s="245"/>
      <c r="L266" s="245"/>
      <c r="M266" s="245"/>
      <c r="N266" s="245"/>
      <c r="O266" s="245"/>
    </row>
    <row r="267" spans="2:15">
      <c r="B267" s="245"/>
      <c r="C267" s="245"/>
      <c r="D267" s="245"/>
      <c r="E267" s="245"/>
      <c r="F267" s="245"/>
      <c r="G267" s="245"/>
      <c r="H267" s="261"/>
      <c r="I267" s="245"/>
      <c r="J267" s="245"/>
      <c r="K267" s="245"/>
      <c r="L267" s="245"/>
      <c r="M267" s="245"/>
      <c r="N267" s="245"/>
      <c r="O267" s="245"/>
    </row>
    <row r="268" spans="2:15">
      <c r="B268" s="245"/>
      <c r="C268" s="245"/>
      <c r="D268" s="245"/>
      <c r="E268" s="245"/>
      <c r="F268" s="245"/>
      <c r="G268" s="245"/>
      <c r="H268" s="261"/>
      <c r="I268" s="245"/>
      <c r="J268" s="245"/>
      <c r="K268" s="245"/>
      <c r="L268" s="245"/>
      <c r="M268" s="245"/>
      <c r="N268" s="245"/>
      <c r="O268" s="245"/>
    </row>
    <row r="269" spans="2:15">
      <c r="B269" s="245"/>
      <c r="C269" s="245"/>
      <c r="D269" s="245"/>
      <c r="E269" s="245"/>
      <c r="F269" s="245"/>
      <c r="G269" s="245"/>
      <c r="H269" s="261"/>
      <c r="I269" s="245"/>
      <c r="J269" s="245"/>
      <c r="K269" s="245"/>
      <c r="L269" s="245"/>
      <c r="M269" s="245"/>
      <c r="N269" s="245"/>
      <c r="O269" s="245"/>
    </row>
    <row r="270" spans="2:15">
      <c r="B270" s="245"/>
      <c r="C270" s="245"/>
      <c r="D270" s="245"/>
      <c r="E270" s="245"/>
      <c r="F270" s="245"/>
      <c r="G270" s="245"/>
      <c r="H270" s="261"/>
      <c r="I270" s="245"/>
      <c r="J270" s="245"/>
      <c r="K270" s="245"/>
      <c r="L270" s="245"/>
      <c r="M270" s="245"/>
      <c r="N270" s="245"/>
      <c r="O270" s="245"/>
    </row>
    <row r="271" spans="2:15">
      <c r="B271" s="245"/>
      <c r="C271" s="245"/>
      <c r="D271" s="245"/>
      <c r="E271" s="245"/>
      <c r="F271" s="245"/>
      <c r="G271" s="245"/>
      <c r="H271" s="261"/>
      <c r="I271" s="245"/>
      <c r="J271" s="245"/>
      <c r="K271" s="245"/>
      <c r="L271" s="245"/>
      <c r="M271" s="245"/>
      <c r="N271" s="245"/>
      <c r="O271" s="245"/>
    </row>
    <row r="272" spans="2:15">
      <c r="B272" s="245"/>
      <c r="C272" s="245"/>
      <c r="D272" s="245"/>
      <c r="E272" s="245"/>
      <c r="F272" s="245"/>
      <c r="G272" s="245"/>
      <c r="H272" s="261"/>
      <c r="I272" s="245"/>
      <c r="J272" s="245"/>
      <c r="K272" s="245"/>
      <c r="L272" s="245"/>
      <c r="M272" s="245"/>
      <c r="N272" s="245"/>
      <c r="O272" s="245"/>
    </row>
    <row r="273" spans="2:15">
      <c r="B273" s="245"/>
      <c r="C273" s="245"/>
      <c r="D273" s="245"/>
      <c r="E273" s="245"/>
      <c r="F273" s="245"/>
      <c r="G273" s="245"/>
      <c r="H273" s="261"/>
      <c r="I273" s="245"/>
      <c r="J273" s="245"/>
      <c r="K273" s="245"/>
      <c r="L273" s="245"/>
      <c r="M273" s="245"/>
      <c r="N273" s="245"/>
      <c r="O273" s="245"/>
    </row>
    <row r="274" spans="2:15">
      <c r="B274" s="245"/>
      <c r="C274" s="245"/>
      <c r="D274" s="245"/>
      <c r="E274" s="245"/>
      <c r="F274" s="245"/>
      <c r="G274" s="245"/>
      <c r="H274" s="261"/>
      <c r="I274" s="245"/>
      <c r="J274" s="245"/>
      <c r="K274" s="245"/>
      <c r="L274" s="245"/>
      <c r="M274" s="245"/>
      <c r="N274" s="245"/>
      <c r="O274" s="245"/>
    </row>
    <row r="275" spans="2:15">
      <c r="B275" s="245"/>
      <c r="C275" s="245"/>
      <c r="D275" s="245"/>
      <c r="E275" s="245"/>
      <c r="F275" s="245"/>
      <c r="G275" s="245"/>
      <c r="H275" s="261"/>
      <c r="I275" s="245"/>
      <c r="J275" s="245"/>
      <c r="K275" s="245"/>
      <c r="L275" s="245"/>
      <c r="M275" s="245"/>
      <c r="N275" s="245"/>
      <c r="O275" s="245"/>
    </row>
    <row r="276" spans="2:15">
      <c r="B276" s="245"/>
      <c r="C276" s="245"/>
      <c r="D276" s="245"/>
      <c r="E276" s="245"/>
      <c r="F276" s="245"/>
      <c r="G276" s="245"/>
      <c r="H276" s="261"/>
      <c r="I276" s="245"/>
      <c r="J276" s="245"/>
      <c r="K276" s="245"/>
      <c r="L276" s="245"/>
      <c r="M276" s="245"/>
      <c r="N276" s="245"/>
      <c r="O276" s="245"/>
    </row>
    <row r="277" spans="2:15">
      <c r="B277" s="245"/>
      <c r="C277" s="245"/>
      <c r="D277" s="245"/>
      <c r="E277" s="245"/>
      <c r="F277" s="245"/>
      <c r="G277" s="245"/>
      <c r="H277" s="261"/>
      <c r="I277" s="245"/>
      <c r="J277" s="245"/>
      <c r="K277" s="245"/>
      <c r="L277" s="245"/>
      <c r="M277" s="245"/>
      <c r="N277" s="245"/>
      <c r="O277" s="245"/>
    </row>
    <row r="278" spans="2:15">
      <c r="B278" s="245"/>
      <c r="C278" s="245"/>
      <c r="D278" s="245"/>
      <c r="E278" s="245"/>
      <c r="F278" s="245"/>
      <c r="G278" s="245"/>
      <c r="H278" s="261"/>
      <c r="I278" s="245"/>
      <c r="J278" s="245"/>
      <c r="K278" s="245"/>
      <c r="L278" s="245"/>
      <c r="M278" s="245"/>
      <c r="N278" s="245"/>
      <c r="O278" s="245"/>
    </row>
    <row r="279" spans="2:15">
      <c r="B279" s="245"/>
      <c r="C279" s="245"/>
      <c r="D279" s="245"/>
      <c r="E279" s="245"/>
      <c r="F279" s="245"/>
      <c r="G279" s="245"/>
      <c r="H279" s="261"/>
      <c r="I279" s="245"/>
      <c r="J279" s="245"/>
      <c r="K279" s="245"/>
      <c r="L279" s="245"/>
      <c r="M279" s="245"/>
      <c r="N279" s="245"/>
      <c r="O279" s="245"/>
    </row>
    <row r="280" spans="2:15">
      <c r="B280" s="245"/>
      <c r="C280" s="245"/>
      <c r="D280" s="245"/>
      <c r="E280" s="245"/>
      <c r="F280" s="245"/>
      <c r="G280" s="245"/>
      <c r="H280" s="261"/>
      <c r="I280" s="245"/>
      <c r="J280" s="245"/>
      <c r="K280" s="245"/>
      <c r="L280" s="245"/>
      <c r="M280" s="245"/>
      <c r="N280" s="245"/>
      <c r="O280" s="245"/>
    </row>
    <row r="281" spans="2:15">
      <c r="B281" s="245"/>
      <c r="C281" s="245"/>
      <c r="D281" s="245"/>
      <c r="E281" s="245"/>
      <c r="F281" s="245"/>
      <c r="G281" s="245"/>
      <c r="H281" s="261"/>
      <c r="I281" s="245"/>
      <c r="J281" s="245"/>
      <c r="K281" s="245"/>
      <c r="L281" s="245"/>
      <c r="M281" s="245"/>
      <c r="N281" s="245"/>
      <c r="O281" s="245"/>
    </row>
    <row r="282" spans="2:15">
      <c r="B282" s="245"/>
      <c r="C282" s="245"/>
      <c r="D282" s="245"/>
      <c r="E282" s="245"/>
      <c r="F282" s="245"/>
      <c r="G282" s="245"/>
      <c r="H282" s="261"/>
      <c r="I282" s="245"/>
      <c r="J282" s="245"/>
      <c r="K282" s="245"/>
      <c r="L282" s="245"/>
      <c r="M282" s="245"/>
      <c r="N282" s="245"/>
      <c r="O282" s="245"/>
    </row>
    <row r="283" spans="2:15">
      <c r="B283" s="245"/>
      <c r="C283" s="245"/>
      <c r="D283" s="245"/>
      <c r="E283" s="245"/>
      <c r="F283" s="245"/>
      <c r="G283" s="245"/>
      <c r="H283" s="261"/>
      <c r="I283" s="245"/>
      <c r="J283" s="245"/>
      <c r="K283" s="245"/>
      <c r="L283" s="245"/>
      <c r="M283" s="245"/>
      <c r="N283" s="245"/>
      <c r="O283" s="245"/>
    </row>
    <row r="284" spans="2:15">
      <c r="B284" s="245"/>
      <c r="C284" s="245"/>
      <c r="D284" s="245"/>
      <c r="E284" s="245"/>
      <c r="F284" s="245"/>
      <c r="G284" s="245"/>
      <c r="H284" s="261"/>
      <c r="I284" s="245"/>
      <c r="J284" s="245"/>
      <c r="K284" s="245"/>
      <c r="L284" s="245"/>
      <c r="M284" s="245"/>
      <c r="N284" s="245"/>
      <c r="O284" s="245"/>
    </row>
    <row r="285" spans="2:15">
      <c r="B285" s="245"/>
      <c r="C285" s="245"/>
      <c r="D285" s="245"/>
      <c r="E285" s="245"/>
      <c r="F285" s="245"/>
      <c r="G285" s="245"/>
      <c r="H285" s="261"/>
      <c r="I285" s="245"/>
      <c r="J285" s="245"/>
      <c r="K285" s="245"/>
      <c r="L285" s="245"/>
      <c r="M285" s="245"/>
      <c r="N285" s="245"/>
      <c r="O285" s="245"/>
    </row>
    <row r="286" spans="2:15">
      <c r="B286" s="245"/>
      <c r="C286" s="245"/>
      <c r="D286" s="245"/>
      <c r="E286" s="245"/>
      <c r="F286" s="245"/>
      <c r="G286" s="245"/>
      <c r="H286" s="261"/>
      <c r="I286" s="245"/>
      <c r="J286" s="245"/>
      <c r="K286" s="245"/>
      <c r="L286" s="245"/>
      <c r="M286" s="245"/>
      <c r="N286" s="245"/>
      <c r="O286" s="245"/>
    </row>
    <row r="287" spans="2:15">
      <c r="B287" s="245"/>
      <c r="C287" s="245"/>
      <c r="D287" s="245"/>
      <c r="E287" s="245"/>
      <c r="F287" s="245"/>
      <c r="G287" s="245"/>
      <c r="H287" s="261"/>
      <c r="I287" s="245"/>
      <c r="J287" s="245"/>
      <c r="K287" s="245"/>
      <c r="L287" s="245"/>
      <c r="M287" s="245"/>
      <c r="N287" s="245"/>
      <c r="O287" s="245"/>
    </row>
    <row r="288" spans="2:15">
      <c r="B288" s="245"/>
      <c r="C288" s="245"/>
      <c r="D288" s="245"/>
      <c r="E288" s="245"/>
      <c r="F288" s="245"/>
      <c r="G288" s="245"/>
      <c r="H288" s="261"/>
      <c r="I288" s="245"/>
      <c r="J288" s="245"/>
      <c r="K288" s="245"/>
      <c r="L288" s="245"/>
      <c r="M288" s="245"/>
      <c r="N288" s="245"/>
      <c r="O288" s="245"/>
    </row>
    <row r="289" spans="2:15">
      <c r="B289" s="245"/>
      <c r="C289" s="245"/>
      <c r="D289" s="245"/>
      <c r="E289" s="245"/>
      <c r="F289" s="245"/>
      <c r="G289" s="245"/>
      <c r="H289" s="261"/>
      <c r="I289" s="245"/>
      <c r="J289" s="245"/>
      <c r="K289" s="245"/>
      <c r="L289" s="245"/>
      <c r="M289" s="245"/>
      <c r="N289" s="245"/>
      <c r="O289" s="245"/>
    </row>
    <row r="290" spans="2:15">
      <c r="B290" s="245"/>
      <c r="C290" s="245"/>
      <c r="D290" s="245"/>
      <c r="E290" s="245"/>
      <c r="F290" s="245"/>
      <c r="G290" s="245"/>
      <c r="H290" s="261"/>
      <c r="I290" s="245"/>
      <c r="J290" s="245"/>
      <c r="K290" s="245"/>
      <c r="L290" s="245"/>
      <c r="M290" s="245"/>
      <c r="N290" s="245"/>
      <c r="O290" s="245"/>
    </row>
    <row r="291" spans="2:15">
      <c r="B291" s="245"/>
      <c r="C291" s="245"/>
      <c r="D291" s="245"/>
      <c r="E291" s="245"/>
      <c r="F291" s="245"/>
      <c r="G291" s="245"/>
      <c r="H291" s="261"/>
      <c r="I291" s="245"/>
      <c r="J291" s="245"/>
      <c r="K291" s="245"/>
      <c r="L291" s="245"/>
      <c r="M291" s="245"/>
      <c r="N291" s="245"/>
      <c r="O291" s="245"/>
    </row>
    <row r="292" spans="2:15">
      <c r="B292" s="245"/>
      <c r="C292" s="245"/>
      <c r="D292" s="245"/>
      <c r="E292" s="245"/>
      <c r="F292" s="245"/>
      <c r="G292" s="245"/>
      <c r="H292" s="261"/>
      <c r="I292" s="245"/>
      <c r="J292" s="245"/>
      <c r="K292" s="245"/>
      <c r="L292" s="245"/>
      <c r="M292" s="245"/>
      <c r="N292" s="245"/>
      <c r="O292" s="245"/>
    </row>
    <row r="293" spans="2:15">
      <c r="B293" s="245"/>
      <c r="C293" s="245"/>
      <c r="D293" s="245"/>
      <c r="E293" s="245"/>
      <c r="F293" s="245"/>
      <c r="G293" s="245"/>
      <c r="H293" s="261"/>
      <c r="I293" s="245"/>
      <c r="J293" s="245"/>
      <c r="K293" s="245"/>
      <c r="L293" s="245"/>
      <c r="M293" s="245"/>
      <c r="N293" s="245"/>
      <c r="O293" s="245"/>
    </row>
    <row r="294" spans="2:15">
      <c r="B294" s="245"/>
      <c r="C294" s="245"/>
      <c r="D294" s="245"/>
      <c r="E294" s="245"/>
      <c r="F294" s="245"/>
      <c r="G294" s="245"/>
      <c r="H294" s="261"/>
      <c r="I294" s="245"/>
      <c r="J294" s="245"/>
      <c r="K294" s="245"/>
      <c r="L294" s="245"/>
      <c r="M294" s="245"/>
      <c r="N294" s="245"/>
      <c r="O294" s="245"/>
    </row>
    <row r="295" spans="2:15">
      <c r="B295" s="245"/>
      <c r="C295" s="245"/>
      <c r="D295" s="245"/>
      <c r="E295" s="245"/>
      <c r="F295" s="245"/>
      <c r="G295" s="245"/>
      <c r="H295" s="261"/>
      <c r="I295" s="245"/>
      <c r="J295" s="245"/>
      <c r="K295" s="245"/>
      <c r="L295" s="245"/>
      <c r="M295" s="245"/>
      <c r="N295" s="245"/>
      <c r="O295" s="245"/>
    </row>
    <row r="296" spans="2:15">
      <c r="B296" s="245"/>
      <c r="C296" s="245"/>
      <c r="D296" s="245"/>
      <c r="E296" s="245"/>
      <c r="F296" s="245"/>
      <c r="G296" s="245"/>
      <c r="H296" s="261"/>
      <c r="I296" s="245"/>
      <c r="J296" s="245"/>
      <c r="K296" s="245"/>
      <c r="L296" s="245"/>
      <c r="M296" s="245"/>
      <c r="N296" s="245"/>
      <c r="O296" s="245"/>
    </row>
    <row r="297" spans="2:15">
      <c r="B297" s="245"/>
      <c r="C297" s="245"/>
      <c r="D297" s="245"/>
      <c r="E297" s="245"/>
      <c r="F297" s="245"/>
      <c r="G297" s="245"/>
      <c r="H297" s="261"/>
      <c r="I297" s="245"/>
      <c r="J297" s="245"/>
      <c r="K297" s="245"/>
      <c r="L297" s="245"/>
      <c r="M297" s="245"/>
      <c r="N297" s="245"/>
      <c r="O297" s="245"/>
    </row>
    <row r="298" spans="2:15">
      <c r="B298" s="245"/>
      <c r="C298" s="245"/>
      <c r="D298" s="245"/>
      <c r="E298" s="245"/>
      <c r="F298" s="245"/>
      <c r="G298" s="245"/>
      <c r="H298" s="261"/>
      <c r="I298" s="245"/>
      <c r="J298" s="245"/>
      <c r="K298" s="245"/>
      <c r="L298" s="245"/>
      <c r="M298" s="245"/>
      <c r="N298" s="245"/>
      <c r="O298" s="245"/>
    </row>
    <row r="299" spans="2:15">
      <c r="B299" s="245"/>
      <c r="C299" s="245"/>
      <c r="D299" s="245"/>
      <c r="E299" s="245"/>
      <c r="F299" s="245"/>
      <c r="G299" s="245"/>
      <c r="H299" s="261"/>
      <c r="I299" s="245"/>
      <c r="J299" s="245"/>
      <c r="K299" s="245"/>
      <c r="L299" s="245"/>
      <c r="M299" s="245"/>
      <c r="N299" s="245"/>
      <c r="O299" s="245"/>
    </row>
    <row r="300" spans="2:15">
      <c r="B300" s="245"/>
      <c r="C300" s="245"/>
      <c r="D300" s="245"/>
      <c r="E300" s="245"/>
      <c r="F300" s="245"/>
      <c r="G300" s="245"/>
      <c r="H300" s="261"/>
      <c r="I300" s="245"/>
      <c r="J300" s="245"/>
      <c r="K300" s="245"/>
      <c r="L300" s="245"/>
      <c r="M300" s="245"/>
      <c r="N300" s="245"/>
      <c r="O300" s="245"/>
    </row>
    <row r="301" spans="2:15">
      <c r="B301" s="245"/>
      <c r="C301" s="245"/>
      <c r="D301" s="245"/>
      <c r="E301" s="245"/>
      <c r="F301" s="245"/>
      <c r="G301" s="245"/>
      <c r="H301" s="261"/>
      <c r="I301" s="245"/>
      <c r="J301" s="245"/>
      <c r="K301" s="245"/>
      <c r="L301" s="245"/>
      <c r="M301" s="245"/>
      <c r="N301" s="245"/>
      <c r="O301" s="245"/>
    </row>
    <row r="302" spans="2:15">
      <c r="B302" s="245"/>
      <c r="C302" s="245"/>
      <c r="D302" s="245"/>
      <c r="E302" s="245"/>
      <c r="F302" s="245"/>
      <c r="G302" s="245"/>
      <c r="H302" s="261"/>
      <c r="I302" s="245"/>
      <c r="J302" s="245"/>
      <c r="K302" s="245"/>
      <c r="L302" s="245"/>
      <c r="M302" s="245"/>
      <c r="N302" s="245"/>
      <c r="O302" s="245"/>
    </row>
    <row r="303" spans="2:15">
      <c r="B303" s="245"/>
      <c r="C303" s="245"/>
      <c r="D303" s="245"/>
      <c r="E303" s="245"/>
      <c r="F303" s="245"/>
      <c r="G303" s="245"/>
      <c r="H303" s="261"/>
      <c r="I303" s="245"/>
      <c r="J303" s="245"/>
      <c r="K303" s="245"/>
      <c r="L303" s="245"/>
      <c r="M303" s="245"/>
      <c r="N303" s="245"/>
      <c r="O303" s="245"/>
    </row>
    <row r="304" spans="2:15">
      <c r="B304" s="245"/>
      <c r="C304" s="245"/>
      <c r="D304" s="245"/>
      <c r="E304" s="245"/>
      <c r="F304" s="245"/>
      <c r="G304" s="245"/>
      <c r="H304" s="261"/>
      <c r="I304" s="245"/>
      <c r="J304" s="245"/>
      <c r="K304" s="245"/>
      <c r="L304" s="245"/>
      <c r="M304" s="245"/>
      <c r="N304" s="245"/>
      <c r="O304" s="245"/>
    </row>
    <row r="305" spans="2:15">
      <c r="B305" s="245"/>
      <c r="C305" s="245"/>
      <c r="D305" s="245"/>
      <c r="E305" s="245"/>
      <c r="F305" s="245"/>
      <c r="G305" s="245"/>
      <c r="H305" s="261"/>
      <c r="I305" s="245"/>
      <c r="J305" s="245"/>
      <c r="K305" s="245"/>
      <c r="L305" s="245"/>
      <c r="M305" s="245"/>
      <c r="N305" s="245"/>
      <c r="O305" s="245"/>
    </row>
    <row r="306" spans="2:15">
      <c r="B306" s="245"/>
      <c r="C306" s="245"/>
      <c r="D306" s="245"/>
      <c r="E306" s="245"/>
      <c r="F306" s="245"/>
      <c r="G306" s="245"/>
      <c r="H306" s="261"/>
      <c r="I306" s="245"/>
      <c r="J306" s="245"/>
      <c r="K306" s="245"/>
      <c r="L306" s="245"/>
      <c r="M306" s="245"/>
      <c r="N306" s="245"/>
      <c r="O306" s="245"/>
    </row>
    <row r="307" spans="2:15">
      <c r="B307" s="245"/>
      <c r="C307" s="245"/>
      <c r="D307" s="245"/>
      <c r="E307" s="245"/>
      <c r="F307" s="245"/>
      <c r="G307" s="245"/>
      <c r="H307" s="261"/>
      <c r="I307" s="245"/>
      <c r="J307" s="245"/>
      <c r="K307" s="245"/>
      <c r="L307" s="245"/>
      <c r="M307" s="245"/>
      <c r="N307" s="245"/>
      <c r="O307" s="245"/>
    </row>
    <row r="308" spans="2:15">
      <c r="B308" s="245"/>
      <c r="C308" s="245"/>
      <c r="D308" s="245"/>
      <c r="E308" s="245"/>
      <c r="F308" s="245"/>
      <c r="G308" s="245"/>
      <c r="H308" s="261"/>
      <c r="I308" s="245"/>
      <c r="J308" s="245"/>
      <c r="K308" s="245"/>
      <c r="L308" s="245"/>
      <c r="M308" s="245"/>
      <c r="N308" s="245"/>
      <c r="O308" s="245"/>
    </row>
    <row r="309" spans="2:15">
      <c r="B309" s="245"/>
      <c r="C309" s="245"/>
      <c r="D309" s="245"/>
      <c r="E309" s="245"/>
      <c r="F309" s="245"/>
      <c r="G309" s="245"/>
      <c r="H309" s="261"/>
      <c r="I309" s="245"/>
      <c r="J309" s="245"/>
      <c r="K309" s="245"/>
      <c r="L309" s="245"/>
      <c r="M309" s="245"/>
      <c r="N309" s="245"/>
      <c r="O309" s="245"/>
    </row>
    <row r="310" spans="2:15">
      <c r="B310" s="245"/>
      <c r="C310" s="245"/>
      <c r="D310" s="245"/>
      <c r="E310" s="245"/>
      <c r="F310" s="245"/>
      <c r="G310" s="245"/>
      <c r="H310" s="261"/>
      <c r="I310" s="245"/>
      <c r="J310" s="245"/>
      <c r="K310" s="245"/>
      <c r="L310" s="245"/>
      <c r="M310" s="245"/>
      <c r="N310" s="245"/>
      <c r="O310" s="245"/>
    </row>
    <row r="311" spans="2:15">
      <c r="B311" s="245"/>
      <c r="C311" s="245"/>
      <c r="D311" s="245"/>
      <c r="E311" s="245"/>
      <c r="F311" s="245"/>
      <c r="G311" s="245"/>
      <c r="H311" s="261"/>
      <c r="I311" s="245"/>
      <c r="J311" s="245"/>
      <c r="K311" s="245"/>
      <c r="L311" s="245"/>
      <c r="M311" s="245"/>
      <c r="N311" s="245"/>
      <c r="O311" s="245"/>
    </row>
    <row r="312" spans="2:15">
      <c r="B312" s="245"/>
      <c r="C312" s="245"/>
      <c r="D312" s="245"/>
      <c r="E312" s="245"/>
      <c r="F312" s="245"/>
      <c r="G312" s="245"/>
      <c r="H312" s="261"/>
      <c r="I312" s="245"/>
      <c r="J312" s="245"/>
      <c r="K312" s="245"/>
      <c r="L312" s="245"/>
      <c r="M312" s="245"/>
      <c r="N312" s="245"/>
      <c r="O312" s="245"/>
    </row>
    <row r="313" spans="2:15">
      <c r="B313" s="245"/>
      <c r="C313" s="245"/>
      <c r="D313" s="245"/>
      <c r="E313" s="245"/>
      <c r="F313" s="245"/>
      <c r="G313" s="245"/>
      <c r="H313" s="261"/>
      <c r="I313" s="245"/>
      <c r="J313" s="245"/>
      <c r="K313" s="245"/>
      <c r="L313" s="245"/>
      <c r="M313" s="245"/>
      <c r="N313" s="245"/>
      <c r="O313" s="245"/>
    </row>
    <row r="314" spans="2:15">
      <c r="B314" s="245"/>
      <c r="C314" s="245"/>
      <c r="D314" s="245"/>
      <c r="E314" s="245"/>
      <c r="F314" s="245"/>
      <c r="G314" s="245"/>
      <c r="H314" s="261"/>
      <c r="I314" s="245"/>
      <c r="J314" s="245"/>
      <c r="K314" s="245"/>
      <c r="L314" s="245"/>
      <c r="M314" s="245"/>
      <c r="N314" s="245"/>
      <c r="O314" s="245"/>
    </row>
    <row r="315" spans="2:15">
      <c r="B315" s="245"/>
      <c r="C315" s="245"/>
      <c r="D315" s="245"/>
      <c r="E315" s="245"/>
      <c r="F315" s="245"/>
      <c r="G315" s="245"/>
      <c r="H315" s="261"/>
      <c r="I315" s="245"/>
      <c r="J315" s="245"/>
      <c r="K315" s="245"/>
      <c r="L315" s="245"/>
      <c r="M315" s="245"/>
      <c r="N315" s="245"/>
      <c r="O315" s="245"/>
    </row>
    <row r="316" spans="2:15">
      <c r="B316" s="245"/>
      <c r="C316" s="245"/>
      <c r="D316" s="245"/>
      <c r="E316" s="245"/>
      <c r="F316" s="245"/>
      <c r="G316" s="245"/>
      <c r="H316" s="261"/>
      <c r="I316" s="245"/>
      <c r="J316" s="245"/>
      <c r="K316" s="245"/>
      <c r="L316" s="245"/>
      <c r="M316" s="245"/>
      <c r="N316" s="245"/>
      <c r="O316" s="245"/>
    </row>
    <row r="317" spans="2:15">
      <c r="B317" s="245"/>
      <c r="C317" s="245"/>
      <c r="D317" s="245"/>
      <c r="E317" s="245"/>
      <c r="F317" s="245"/>
      <c r="G317" s="245"/>
      <c r="H317" s="261"/>
      <c r="I317" s="245"/>
      <c r="J317" s="245"/>
      <c r="K317" s="245"/>
      <c r="L317" s="245"/>
      <c r="M317" s="245"/>
      <c r="N317" s="245"/>
      <c r="O317" s="245"/>
    </row>
    <row r="318" spans="2:15">
      <c r="B318" s="245"/>
      <c r="C318" s="245"/>
      <c r="D318" s="245"/>
      <c r="E318" s="245"/>
      <c r="F318" s="245"/>
      <c r="G318" s="245"/>
      <c r="H318" s="261"/>
      <c r="I318" s="245"/>
      <c r="J318" s="245"/>
      <c r="K318" s="245"/>
      <c r="L318" s="245"/>
      <c r="M318" s="245"/>
      <c r="N318" s="245"/>
      <c r="O318" s="245"/>
    </row>
    <row r="319" spans="2:15">
      <c r="B319" s="245"/>
      <c r="C319" s="245"/>
      <c r="D319" s="245"/>
      <c r="E319" s="245"/>
      <c r="F319" s="245"/>
      <c r="G319" s="245"/>
      <c r="H319" s="261"/>
      <c r="I319" s="245"/>
      <c r="J319" s="245"/>
      <c r="K319" s="245"/>
      <c r="L319" s="245"/>
      <c r="M319" s="245"/>
      <c r="N319" s="245"/>
      <c r="O319" s="245"/>
    </row>
    <row r="320" spans="2:15">
      <c r="B320" s="245"/>
      <c r="C320" s="245"/>
      <c r="D320" s="245"/>
      <c r="E320" s="245"/>
      <c r="F320" s="245"/>
      <c r="G320" s="245"/>
      <c r="H320" s="261"/>
      <c r="I320" s="245"/>
      <c r="J320" s="245"/>
      <c r="K320" s="245"/>
      <c r="L320" s="245"/>
      <c r="M320" s="245"/>
      <c r="N320" s="245"/>
      <c r="O320" s="245"/>
    </row>
    <row r="321" spans="2:15">
      <c r="B321" s="245"/>
      <c r="C321" s="245"/>
      <c r="D321" s="245"/>
      <c r="E321" s="245"/>
      <c r="F321" s="245"/>
      <c r="G321" s="245"/>
      <c r="H321" s="261"/>
      <c r="I321" s="245"/>
      <c r="J321" s="245"/>
      <c r="K321" s="245"/>
      <c r="L321" s="245"/>
      <c r="M321" s="245"/>
      <c r="N321" s="245"/>
      <c r="O321" s="245"/>
    </row>
    <row r="322" spans="2:15">
      <c r="B322" s="245"/>
      <c r="C322" s="245"/>
      <c r="D322" s="245"/>
      <c r="E322" s="245"/>
      <c r="F322" s="245"/>
      <c r="G322" s="245"/>
      <c r="H322" s="261"/>
      <c r="I322" s="245"/>
      <c r="J322" s="245"/>
      <c r="K322" s="245"/>
      <c r="L322" s="245"/>
      <c r="M322" s="245"/>
      <c r="N322" s="245"/>
      <c r="O322" s="245"/>
    </row>
    <row r="323" spans="2:15">
      <c r="B323" s="245"/>
      <c r="C323" s="245"/>
      <c r="D323" s="245"/>
      <c r="E323" s="245"/>
      <c r="F323" s="245"/>
      <c r="G323" s="245"/>
      <c r="H323" s="261"/>
      <c r="I323" s="245"/>
      <c r="J323" s="245"/>
      <c r="K323" s="245"/>
      <c r="L323" s="245"/>
      <c r="M323" s="245"/>
      <c r="N323" s="245"/>
      <c r="O323" s="245"/>
    </row>
    <row r="324" spans="2:15">
      <c r="B324" s="245"/>
      <c r="C324" s="245"/>
      <c r="D324" s="245"/>
      <c r="E324" s="245"/>
      <c r="F324" s="245"/>
      <c r="G324" s="245"/>
      <c r="H324" s="261"/>
      <c r="I324" s="245"/>
      <c r="J324" s="245"/>
      <c r="K324" s="245"/>
      <c r="L324" s="245"/>
      <c r="M324" s="245"/>
      <c r="N324" s="245"/>
      <c r="O324" s="245"/>
    </row>
    <row r="325" spans="2:15">
      <c r="B325" s="245"/>
      <c r="C325" s="245"/>
      <c r="D325" s="245"/>
      <c r="E325" s="245"/>
      <c r="F325" s="245"/>
      <c r="G325" s="245"/>
      <c r="H325" s="261"/>
      <c r="I325" s="245"/>
      <c r="J325" s="245"/>
      <c r="K325" s="245"/>
      <c r="L325" s="245"/>
      <c r="M325" s="245"/>
      <c r="N325" s="245"/>
      <c r="O325" s="245"/>
    </row>
    <row r="326" spans="2:15">
      <c r="B326" s="245"/>
      <c r="C326" s="245"/>
      <c r="D326" s="245"/>
      <c r="E326" s="245"/>
      <c r="F326" s="245"/>
      <c r="G326" s="245"/>
      <c r="H326" s="261"/>
      <c r="I326" s="245"/>
      <c r="J326" s="245"/>
      <c r="K326" s="245"/>
      <c r="L326" s="245"/>
      <c r="M326" s="245"/>
      <c r="N326" s="245"/>
      <c r="O326" s="245"/>
    </row>
    <row r="327" spans="2:15">
      <c r="B327" s="245"/>
      <c r="C327" s="245"/>
      <c r="D327" s="245"/>
      <c r="E327" s="245"/>
      <c r="F327" s="245"/>
      <c r="G327" s="245"/>
      <c r="H327" s="261"/>
      <c r="I327" s="245"/>
      <c r="J327" s="245"/>
      <c r="K327" s="245"/>
      <c r="L327" s="245"/>
      <c r="M327" s="245"/>
      <c r="N327" s="245"/>
      <c r="O327" s="245"/>
    </row>
    <row r="328" spans="2:15">
      <c r="B328" s="245"/>
      <c r="C328" s="245"/>
      <c r="D328" s="245"/>
      <c r="E328" s="245"/>
      <c r="F328" s="245"/>
      <c r="G328" s="245"/>
      <c r="H328" s="261"/>
      <c r="I328" s="245"/>
      <c r="J328" s="245"/>
      <c r="K328" s="245"/>
      <c r="L328" s="245"/>
      <c r="M328" s="245"/>
      <c r="N328" s="245"/>
      <c r="O328" s="245"/>
    </row>
    <row r="329" spans="2:15">
      <c r="B329" s="245"/>
      <c r="C329" s="245"/>
      <c r="D329" s="245"/>
      <c r="E329" s="245"/>
      <c r="F329" s="245"/>
      <c r="G329" s="245"/>
      <c r="H329" s="261"/>
      <c r="I329" s="245"/>
      <c r="J329" s="245"/>
      <c r="K329" s="245"/>
      <c r="L329" s="245"/>
      <c r="M329" s="245"/>
      <c r="N329" s="245"/>
      <c r="O329" s="245"/>
    </row>
    <row r="330" spans="2:15">
      <c r="B330" s="245"/>
      <c r="C330" s="245"/>
      <c r="D330" s="245"/>
      <c r="E330" s="245"/>
      <c r="F330" s="245"/>
      <c r="G330" s="245"/>
      <c r="H330" s="261"/>
      <c r="I330" s="245"/>
      <c r="J330" s="245"/>
      <c r="K330" s="245"/>
      <c r="L330" s="245"/>
      <c r="M330" s="245"/>
      <c r="N330" s="245"/>
      <c r="O330" s="245"/>
    </row>
    <row r="331" spans="2:15">
      <c r="B331" s="245"/>
      <c r="C331" s="245"/>
      <c r="D331" s="245"/>
      <c r="E331" s="245"/>
      <c r="F331" s="245"/>
      <c r="G331" s="245"/>
      <c r="H331" s="261"/>
      <c r="I331" s="245"/>
      <c r="J331" s="245"/>
      <c r="K331" s="245"/>
      <c r="L331" s="245"/>
      <c r="M331" s="245"/>
      <c r="N331" s="245"/>
      <c r="O331" s="245"/>
    </row>
    <row r="332" spans="2:15">
      <c r="B332" s="245"/>
      <c r="C332" s="245"/>
      <c r="D332" s="245"/>
      <c r="E332" s="245"/>
      <c r="F332" s="245"/>
      <c r="G332" s="245"/>
      <c r="H332" s="261"/>
      <c r="I332" s="245"/>
      <c r="J332" s="245"/>
      <c r="K332" s="245"/>
      <c r="L332" s="245"/>
      <c r="M332" s="245"/>
      <c r="N332" s="245"/>
      <c r="O332" s="245"/>
    </row>
    <row r="333" spans="2:15">
      <c r="B333" s="245"/>
      <c r="C333" s="245"/>
      <c r="D333" s="245"/>
      <c r="E333" s="245"/>
      <c r="F333" s="245"/>
      <c r="G333" s="245"/>
      <c r="H333" s="261"/>
      <c r="I333" s="245"/>
      <c r="J333" s="245"/>
      <c r="K333" s="245"/>
      <c r="L333" s="245"/>
      <c r="M333" s="245"/>
      <c r="N333" s="245"/>
      <c r="O333" s="245"/>
    </row>
    <row r="334" spans="2:15">
      <c r="B334" s="245"/>
      <c r="C334" s="245"/>
      <c r="D334" s="245"/>
      <c r="E334" s="245"/>
      <c r="F334" s="245"/>
      <c r="G334" s="245"/>
      <c r="H334" s="261"/>
      <c r="I334" s="245"/>
      <c r="J334" s="245"/>
      <c r="K334" s="245"/>
      <c r="L334" s="245"/>
      <c r="M334" s="245"/>
      <c r="N334" s="245"/>
      <c r="O334" s="245"/>
    </row>
    <row r="335" spans="2:15">
      <c r="B335" s="245"/>
      <c r="C335" s="245"/>
      <c r="D335" s="245"/>
      <c r="E335" s="245"/>
      <c r="F335" s="245"/>
      <c r="G335" s="245"/>
      <c r="H335" s="261"/>
      <c r="I335" s="245"/>
      <c r="J335" s="245"/>
      <c r="K335" s="245"/>
      <c r="L335" s="245"/>
      <c r="M335" s="245"/>
      <c r="N335" s="245"/>
      <c r="O335" s="245"/>
    </row>
    <row r="336" spans="2:15">
      <c r="B336" s="245"/>
      <c r="C336" s="245"/>
      <c r="D336" s="245"/>
      <c r="E336" s="245"/>
      <c r="F336" s="245"/>
      <c r="G336" s="245"/>
      <c r="H336" s="261"/>
      <c r="I336" s="245"/>
      <c r="J336" s="245"/>
      <c r="K336" s="245"/>
      <c r="L336" s="245"/>
      <c r="M336" s="245"/>
      <c r="N336" s="245"/>
      <c r="O336" s="245"/>
    </row>
    <row r="337" spans="2:15">
      <c r="B337" s="245"/>
      <c r="C337" s="245"/>
      <c r="D337" s="245"/>
      <c r="E337" s="245"/>
      <c r="F337" s="245"/>
      <c r="G337" s="245"/>
      <c r="H337" s="261"/>
      <c r="I337" s="245"/>
      <c r="J337" s="245"/>
      <c r="K337" s="245"/>
      <c r="L337" s="245"/>
      <c r="M337" s="245"/>
      <c r="N337" s="245"/>
      <c r="O337" s="245"/>
    </row>
    <row r="338" spans="2:15">
      <c r="B338" s="245"/>
      <c r="C338" s="245"/>
      <c r="D338" s="245"/>
      <c r="E338" s="245"/>
      <c r="F338" s="245"/>
      <c r="G338" s="245"/>
      <c r="H338" s="261"/>
      <c r="I338" s="245"/>
      <c r="J338" s="245"/>
      <c r="K338" s="245"/>
      <c r="L338" s="245"/>
      <c r="M338" s="245"/>
      <c r="N338" s="245"/>
      <c r="O338" s="245"/>
    </row>
    <row r="339" spans="2:15">
      <c r="B339" s="245"/>
      <c r="C339" s="245"/>
      <c r="D339" s="245"/>
      <c r="E339" s="245"/>
      <c r="F339" s="245"/>
      <c r="G339" s="245"/>
      <c r="H339" s="261"/>
      <c r="I339" s="245"/>
      <c r="J339" s="245"/>
      <c r="K339" s="245"/>
      <c r="L339" s="245"/>
      <c r="M339" s="245"/>
      <c r="N339" s="245"/>
      <c r="O339" s="245"/>
    </row>
    <row r="340" spans="2:15">
      <c r="B340" s="245"/>
      <c r="C340" s="245"/>
      <c r="D340" s="245"/>
      <c r="E340" s="245"/>
      <c r="F340" s="245"/>
      <c r="G340" s="245"/>
      <c r="H340" s="261"/>
      <c r="I340" s="245"/>
      <c r="J340" s="245"/>
      <c r="K340" s="245"/>
      <c r="L340" s="245"/>
      <c r="M340" s="245"/>
      <c r="N340" s="245"/>
      <c r="O340" s="245"/>
    </row>
    <row r="341" spans="2:15">
      <c r="B341" s="245"/>
      <c r="C341" s="245"/>
      <c r="D341" s="245"/>
      <c r="E341" s="245"/>
      <c r="F341" s="245"/>
      <c r="G341" s="245"/>
      <c r="H341" s="261"/>
      <c r="I341" s="245"/>
      <c r="J341" s="245"/>
      <c r="K341" s="245"/>
      <c r="L341" s="245"/>
      <c r="M341" s="245"/>
      <c r="N341" s="245"/>
      <c r="O341" s="245"/>
    </row>
    <row r="342" spans="2:15">
      <c r="B342" s="245"/>
      <c r="C342" s="245"/>
      <c r="D342" s="245"/>
      <c r="E342" s="245"/>
      <c r="F342" s="245"/>
      <c r="G342" s="245"/>
      <c r="H342" s="261"/>
      <c r="I342" s="245"/>
      <c r="J342" s="245"/>
      <c r="K342" s="245"/>
      <c r="L342" s="245"/>
      <c r="M342" s="245"/>
      <c r="N342" s="245"/>
      <c r="O342" s="245"/>
    </row>
    <row r="343" spans="2:15">
      <c r="B343" s="245"/>
      <c r="C343" s="245"/>
      <c r="D343" s="245"/>
      <c r="E343" s="245"/>
      <c r="F343" s="245"/>
      <c r="G343" s="245"/>
      <c r="H343" s="261"/>
      <c r="I343" s="245"/>
      <c r="J343" s="245"/>
      <c r="K343" s="245"/>
      <c r="L343" s="245"/>
      <c r="M343" s="245"/>
      <c r="N343" s="245"/>
      <c r="O343" s="245"/>
    </row>
    <row r="344" spans="2:15">
      <c r="B344" s="245"/>
      <c r="C344" s="245"/>
      <c r="D344" s="245"/>
      <c r="E344" s="245"/>
      <c r="F344" s="245"/>
      <c r="G344" s="245"/>
      <c r="H344" s="261"/>
      <c r="I344" s="245"/>
      <c r="J344" s="245"/>
      <c r="K344" s="245"/>
      <c r="L344" s="245"/>
      <c r="M344" s="245"/>
      <c r="N344" s="245"/>
      <c r="O344" s="245"/>
    </row>
    <row r="345" spans="2:15">
      <c r="B345" s="245"/>
      <c r="C345" s="245"/>
      <c r="D345" s="245"/>
      <c r="E345" s="245"/>
      <c r="F345" s="245"/>
      <c r="G345" s="245"/>
      <c r="H345" s="261"/>
      <c r="I345" s="245"/>
      <c r="J345" s="245"/>
      <c r="K345" s="245"/>
      <c r="L345" s="245"/>
      <c r="M345" s="245"/>
      <c r="N345" s="245"/>
      <c r="O345" s="245"/>
    </row>
    <row r="346" spans="2:15">
      <c r="B346" s="245"/>
      <c r="C346" s="245"/>
      <c r="D346" s="245"/>
      <c r="E346" s="245"/>
      <c r="F346" s="245"/>
      <c r="G346" s="245"/>
      <c r="H346" s="261"/>
      <c r="I346" s="245"/>
      <c r="J346" s="245"/>
      <c r="K346" s="245"/>
      <c r="L346" s="245"/>
      <c r="M346" s="245"/>
      <c r="N346" s="245"/>
      <c r="O346" s="245"/>
    </row>
    <row r="347" spans="2:15">
      <c r="B347" s="245"/>
      <c r="C347" s="245"/>
      <c r="D347" s="245"/>
      <c r="E347" s="245"/>
      <c r="F347" s="245"/>
      <c r="G347" s="245"/>
      <c r="H347" s="261"/>
      <c r="I347" s="245"/>
      <c r="J347" s="245"/>
      <c r="K347" s="245"/>
      <c r="L347" s="245"/>
      <c r="M347" s="245"/>
      <c r="N347" s="245"/>
      <c r="O347" s="245"/>
    </row>
    <row r="348" spans="2:15">
      <c r="B348" s="245"/>
      <c r="C348" s="245"/>
      <c r="D348" s="245"/>
      <c r="E348" s="245"/>
      <c r="F348" s="245"/>
      <c r="G348" s="245"/>
      <c r="H348" s="261"/>
      <c r="I348" s="245"/>
      <c r="J348" s="245"/>
      <c r="K348" s="245"/>
      <c r="L348" s="245"/>
      <c r="M348" s="245"/>
      <c r="N348" s="245"/>
      <c r="O348" s="245"/>
    </row>
    <row r="349" spans="2:15">
      <c r="B349" s="245"/>
      <c r="C349" s="245"/>
      <c r="D349" s="245"/>
      <c r="E349" s="245"/>
      <c r="F349" s="245"/>
      <c r="G349" s="245"/>
      <c r="H349" s="261"/>
      <c r="I349" s="245"/>
      <c r="J349" s="245"/>
      <c r="K349" s="245"/>
      <c r="L349" s="245"/>
      <c r="M349" s="245"/>
      <c r="N349" s="245"/>
      <c r="O349" s="245"/>
    </row>
    <row r="350" spans="2:15">
      <c r="B350" s="245"/>
      <c r="C350" s="245"/>
      <c r="D350" s="245"/>
      <c r="E350" s="245"/>
      <c r="F350" s="245"/>
      <c r="G350" s="245"/>
      <c r="H350" s="261"/>
      <c r="I350" s="245"/>
      <c r="J350" s="245"/>
      <c r="K350" s="245"/>
      <c r="L350" s="245"/>
      <c r="M350" s="245"/>
      <c r="N350" s="245"/>
      <c r="O350" s="245"/>
    </row>
    <row r="351" spans="2:15">
      <c r="B351" s="245"/>
      <c r="C351" s="245"/>
      <c r="D351" s="245"/>
      <c r="E351" s="245"/>
      <c r="F351" s="245"/>
      <c r="G351" s="245"/>
      <c r="H351" s="261"/>
      <c r="I351" s="245"/>
      <c r="J351" s="245"/>
      <c r="K351" s="245"/>
      <c r="L351" s="245"/>
      <c r="M351" s="245"/>
      <c r="N351" s="245"/>
      <c r="O351" s="245"/>
    </row>
    <row r="352" spans="2:15">
      <c r="B352" s="245"/>
      <c r="C352" s="245"/>
      <c r="D352" s="245"/>
      <c r="E352" s="245"/>
      <c r="F352" s="245"/>
      <c r="G352" s="245"/>
      <c r="H352" s="261"/>
      <c r="I352" s="245"/>
      <c r="J352" s="245"/>
      <c r="K352" s="245"/>
      <c r="L352" s="245"/>
      <c r="M352" s="245"/>
      <c r="N352" s="245"/>
      <c r="O352" s="245"/>
    </row>
    <row r="353" spans="2:15">
      <c r="B353" s="245"/>
      <c r="C353" s="245"/>
      <c r="D353" s="245"/>
      <c r="E353" s="245"/>
      <c r="F353" s="245"/>
      <c r="G353" s="245"/>
      <c r="H353" s="261"/>
      <c r="I353" s="245"/>
      <c r="J353" s="245"/>
      <c r="K353" s="245"/>
      <c r="L353" s="245"/>
      <c r="M353" s="245"/>
      <c r="N353" s="245"/>
      <c r="O353" s="245"/>
    </row>
    <row r="354" spans="2:15">
      <c r="B354" s="245"/>
      <c r="C354" s="245"/>
      <c r="D354" s="245"/>
      <c r="E354" s="245"/>
      <c r="F354" s="245"/>
      <c r="G354" s="245"/>
      <c r="H354" s="261"/>
      <c r="I354" s="245"/>
      <c r="J354" s="245"/>
      <c r="K354" s="245"/>
      <c r="L354" s="245"/>
      <c r="M354" s="245"/>
      <c r="N354" s="245"/>
      <c r="O354" s="245"/>
    </row>
    <row r="355" spans="2:15">
      <c r="B355" s="245"/>
      <c r="C355" s="245"/>
      <c r="D355" s="245"/>
      <c r="E355" s="245"/>
      <c r="F355" s="245"/>
      <c r="G355" s="245"/>
      <c r="H355" s="261"/>
      <c r="I355" s="245"/>
      <c r="J355" s="245"/>
      <c r="K355" s="245"/>
      <c r="L355" s="245"/>
      <c r="M355" s="245"/>
      <c r="N355" s="245"/>
      <c r="O355" s="245"/>
    </row>
    <row r="356" spans="2:15">
      <c r="B356" s="245"/>
      <c r="C356" s="245"/>
      <c r="D356" s="245"/>
      <c r="E356" s="245"/>
      <c r="F356" s="245"/>
      <c r="G356" s="245"/>
      <c r="H356" s="261"/>
      <c r="I356" s="245"/>
      <c r="J356" s="245"/>
      <c r="K356" s="245"/>
      <c r="L356" s="245"/>
      <c r="M356" s="245"/>
      <c r="N356" s="245"/>
      <c r="O356" s="245"/>
    </row>
    <row r="357" spans="2:15">
      <c r="B357" s="245"/>
      <c r="C357" s="245"/>
      <c r="D357" s="245"/>
      <c r="E357" s="245"/>
      <c r="F357" s="245"/>
      <c r="G357" s="245"/>
      <c r="H357" s="261"/>
      <c r="I357" s="245"/>
      <c r="J357" s="245"/>
      <c r="K357" s="245"/>
      <c r="L357" s="245"/>
      <c r="M357" s="245"/>
      <c r="N357" s="245"/>
      <c r="O357" s="245"/>
    </row>
    <row r="358" spans="2:15">
      <c r="B358" s="245"/>
      <c r="C358" s="245"/>
      <c r="D358" s="245"/>
      <c r="E358" s="245"/>
      <c r="F358" s="245"/>
      <c r="G358" s="245"/>
      <c r="H358" s="261"/>
      <c r="I358" s="245"/>
      <c r="J358" s="245"/>
      <c r="K358" s="245"/>
      <c r="L358" s="245"/>
      <c r="M358" s="245"/>
      <c r="N358" s="245"/>
      <c r="O358" s="245"/>
    </row>
    <row r="359" spans="2:15">
      <c r="B359" s="245"/>
      <c r="C359" s="245"/>
      <c r="D359" s="245"/>
      <c r="E359" s="245"/>
      <c r="F359" s="245"/>
      <c r="G359" s="245"/>
      <c r="H359" s="261"/>
      <c r="I359" s="245"/>
      <c r="J359" s="245"/>
      <c r="K359" s="245"/>
      <c r="L359" s="245"/>
      <c r="M359" s="245"/>
      <c r="N359" s="245"/>
      <c r="O359" s="245"/>
    </row>
    <row r="360" spans="2:15">
      <c r="B360" s="245"/>
      <c r="C360" s="245"/>
      <c r="D360" s="245"/>
      <c r="E360" s="245"/>
      <c r="F360" s="245"/>
      <c r="G360" s="245"/>
      <c r="H360" s="261"/>
      <c r="I360" s="245"/>
      <c r="J360" s="245"/>
      <c r="K360" s="245"/>
      <c r="L360" s="245"/>
      <c r="M360" s="245"/>
      <c r="N360" s="245"/>
      <c r="O360" s="245"/>
    </row>
    <row r="361" spans="2:15">
      <c r="B361" s="245"/>
      <c r="C361" s="245"/>
      <c r="D361" s="245"/>
      <c r="E361" s="245"/>
      <c r="F361" s="245"/>
      <c r="G361" s="245"/>
      <c r="H361" s="261"/>
      <c r="I361" s="245"/>
      <c r="J361" s="245"/>
      <c r="K361" s="245"/>
      <c r="L361" s="245"/>
      <c r="M361" s="245"/>
      <c r="N361" s="245"/>
      <c r="O361" s="245"/>
    </row>
    <row r="362" spans="2:15">
      <c r="B362" s="245"/>
      <c r="C362" s="245"/>
      <c r="D362" s="245"/>
      <c r="E362" s="245"/>
      <c r="F362" s="245"/>
      <c r="G362" s="245"/>
      <c r="H362" s="261"/>
      <c r="I362" s="245"/>
      <c r="J362" s="245"/>
      <c r="K362" s="245"/>
      <c r="L362" s="245"/>
      <c r="M362" s="245"/>
      <c r="N362" s="245"/>
      <c r="O362" s="245"/>
    </row>
    <row r="363" spans="2:15">
      <c r="B363" s="245"/>
      <c r="C363" s="245"/>
      <c r="D363" s="245"/>
      <c r="E363" s="245"/>
      <c r="F363" s="245"/>
      <c r="G363" s="245"/>
      <c r="H363" s="261"/>
      <c r="I363" s="245"/>
      <c r="J363" s="245"/>
      <c r="K363" s="245"/>
      <c r="L363" s="245"/>
      <c r="M363" s="245"/>
      <c r="N363" s="245"/>
      <c r="O363" s="245"/>
    </row>
    <row r="364" spans="2:15">
      <c r="B364" s="245"/>
      <c r="C364" s="245"/>
      <c r="D364" s="245"/>
      <c r="E364" s="245"/>
      <c r="F364" s="245"/>
      <c r="G364" s="245"/>
      <c r="H364" s="261"/>
      <c r="I364" s="245"/>
      <c r="J364" s="245"/>
      <c r="K364" s="245"/>
      <c r="L364" s="245"/>
      <c r="M364" s="245"/>
      <c r="N364" s="245"/>
      <c r="O364" s="245"/>
    </row>
    <row r="365" spans="2:15">
      <c r="B365" s="245"/>
      <c r="C365" s="245"/>
      <c r="D365" s="245"/>
      <c r="E365" s="245"/>
      <c r="F365" s="245"/>
      <c r="G365" s="245"/>
      <c r="H365" s="261"/>
      <c r="I365" s="245"/>
      <c r="J365" s="245"/>
      <c r="K365" s="245"/>
      <c r="L365" s="245"/>
      <c r="M365" s="245"/>
      <c r="N365" s="245"/>
      <c r="O365" s="245"/>
    </row>
    <row r="366" spans="2:15">
      <c r="B366" s="245"/>
      <c r="C366" s="245"/>
      <c r="D366" s="245"/>
      <c r="E366" s="245"/>
      <c r="F366" s="245"/>
      <c r="G366" s="245"/>
      <c r="H366" s="261"/>
      <c r="I366" s="245"/>
      <c r="J366" s="245"/>
      <c r="K366" s="245"/>
      <c r="L366" s="245"/>
      <c r="M366" s="245"/>
      <c r="N366" s="245"/>
      <c r="O366" s="245"/>
    </row>
    <row r="367" spans="2:15">
      <c r="B367" s="245"/>
      <c r="C367" s="245"/>
      <c r="D367" s="245"/>
      <c r="E367" s="245"/>
      <c r="F367" s="245"/>
      <c r="G367" s="245"/>
      <c r="H367" s="261"/>
      <c r="I367" s="245"/>
      <c r="J367" s="245"/>
      <c r="K367" s="245"/>
      <c r="L367" s="245"/>
      <c r="M367" s="245"/>
      <c r="N367" s="245"/>
      <c r="O367" s="245"/>
    </row>
    <row r="368" spans="2:15">
      <c r="B368" s="245"/>
      <c r="C368" s="245"/>
      <c r="D368" s="245"/>
      <c r="E368" s="245"/>
      <c r="F368" s="245"/>
      <c r="G368" s="245"/>
      <c r="H368" s="261"/>
      <c r="I368" s="245"/>
      <c r="J368" s="245"/>
      <c r="K368" s="245"/>
      <c r="L368" s="245"/>
      <c r="M368" s="245"/>
      <c r="N368" s="245"/>
      <c r="O368" s="245"/>
    </row>
    <row r="369" spans="2:15">
      <c r="B369" s="245"/>
      <c r="C369" s="245"/>
      <c r="D369" s="245"/>
      <c r="E369" s="245"/>
      <c r="F369" s="245"/>
      <c r="G369" s="245"/>
      <c r="H369" s="261"/>
      <c r="I369" s="245"/>
      <c r="J369" s="245"/>
      <c r="K369" s="245"/>
      <c r="L369" s="245"/>
      <c r="M369" s="245"/>
      <c r="N369" s="245"/>
      <c r="O369" s="245"/>
    </row>
    <row r="370" spans="2:15">
      <c r="B370" s="245"/>
      <c r="C370" s="245"/>
      <c r="D370" s="245"/>
      <c r="E370" s="245"/>
      <c r="F370" s="245"/>
      <c r="G370" s="245"/>
      <c r="H370" s="261"/>
      <c r="I370" s="245"/>
      <c r="J370" s="245"/>
      <c r="K370" s="245"/>
      <c r="L370" s="245"/>
      <c r="M370" s="245"/>
      <c r="N370" s="245"/>
      <c r="O370" s="245"/>
    </row>
    <row r="371" spans="2:15">
      <c r="B371" s="245"/>
      <c r="C371" s="245"/>
      <c r="D371" s="245"/>
      <c r="E371" s="245"/>
      <c r="F371" s="245"/>
      <c r="G371" s="245"/>
      <c r="H371" s="261"/>
      <c r="I371" s="245"/>
      <c r="J371" s="245"/>
      <c r="K371" s="245"/>
      <c r="L371" s="245"/>
      <c r="M371" s="245"/>
      <c r="N371" s="245"/>
      <c r="O371" s="245"/>
    </row>
    <row r="372" spans="2:15">
      <c r="B372" s="245"/>
      <c r="C372" s="245"/>
      <c r="D372" s="245"/>
      <c r="E372" s="245"/>
      <c r="F372" s="245"/>
      <c r="G372" s="245"/>
      <c r="H372" s="261"/>
      <c r="I372" s="245"/>
      <c r="J372" s="245"/>
      <c r="K372" s="245"/>
      <c r="L372" s="245"/>
      <c r="M372" s="245"/>
      <c r="N372" s="245"/>
      <c r="O372" s="245"/>
    </row>
    <row r="373" spans="2:15">
      <c r="B373" s="245"/>
      <c r="C373" s="245"/>
      <c r="D373" s="245"/>
      <c r="E373" s="245"/>
      <c r="F373" s="245"/>
      <c r="G373" s="245"/>
      <c r="H373" s="261"/>
      <c r="I373" s="245"/>
      <c r="J373" s="245"/>
      <c r="K373" s="245"/>
      <c r="L373" s="245"/>
      <c r="M373" s="245"/>
      <c r="N373" s="245"/>
      <c r="O373" s="245"/>
    </row>
    <row r="374" spans="2:15">
      <c r="B374" s="245"/>
      <c r="C374" s="245"/>
      <c r="D374" s="245"/>
      <c r="E374" s="245"/>
      <c r="F374" s="245"/>
      <c r="G374" s="245"/>
      <c r="H374" s="261"/>
      <c r="I374" s="245"/>
      <c r="J374" s="245"/>
      <c r="K374" s="245"/>
      <c r="L374" s="245"/>
      <c r="M374" s="245"/>
      <c r="N374" s="245"/>
      <c r="O374" s="245"/>
    </row>
    <row r="375" spans="2:15">
      <c r="B375" s="245"/>
      <c r="C375" s="245"/>
      <c r="D375" s="245"/>
      <c r="E375" s="245"/>
      <c r="F375" s="245"/>
      <c r="G375" s="245"/>
      <c r="H375" s="261"/>
      <c r="I375" s="245"/>
      <c r="J375" s="245"/>
      <c r="K375" s="245"/>
      <c r="L375" s="245"/>
      <c r="M375" s="245"/>
      <c r="N375" s="245"/>
      <c r="O375" s="245"/>
    </row>
    <row r="376" spans="2:15">
      <c r="B376" s="245"/>
      <c r="C376" s="245"/>
      <c r="D376" s="245"/>
      <c r="E376" s="245"/>
      <c r="F376" s="245"/>
      <c r="G376" s="245"/>
      <c r="H376" s="261"/>
      <c r="I376" s="245"/>
      <c r="J376" s="245"/>
      <c r="K376" s="245"/>
      <c r="L376" s="245"/>
      <c r="M376" s="245"/>
      <c r="N376" s="245"/>
      <c r="O376" s="245"/>
    </row>
    <row r="377" spans="2:15">
      <c r="B377" s="245"/>
      <c r="C377" s="245"/>
      <c r="D377" s="245"/>
      <c r="E377" s="245"/>
      <c r="F377" s="245"/>
      <c r="G377" s="245"/>
      <c r="H377" s="261"/>
      <c r="I377" s="245"/>
      <c r="J377" s="245"/>
      <c r="K377" s="245"/>
      <c r="L377" s="245"/>
      <c r="M377" s="245"/>
      <c r="N377" s="245"/>
      <c r="O377" s="245"/>
    </row>
    <row r="378" spans="2:15">
      <c r="B378" s="245"/>
      <c r="C378" s="245"/>
      <c r="D378" s="245"/>
      <c r="E378" s="245"/>
      <c r="F378" s="245"/>
      <c r="G378" s="245"/>
      <c r="H378" s="261"/>
      <c r="I378" s="245"/>
      <c r="J378" s="245"/>
      <c r="K378" s="245"/>
      <c r="L378" s="245"/>
      <c r="M378" s="245"/>
      <c r="N378" s="245"/>
      <c r="O378" s="245"/>
    </row>
    <row r="379" spans="2:15">
      <c r="B379" s="245"/>
      <c r="C379" s="245"/>
      <c r="D379" s="245"/>
      <c r="E379" s="245"/>
      <c r="F379" s="245"/>
      <c r="G379" s="245"/>
      <c r="H379" s="261"/>
      <c r="I379" s="245"/>
      <c r="J379" s="245"/>
      <c r="K379" s="245"/>
      <c r="L379" s="245"/>
      <c r="M379" s="245"/>
      <c r="N379" s="245"/>
      <c r="O379" s="245"/>
    </row>
    <row r="380" spans="2:15">
      <c r="B380" s="245"/>
      <c r="C380" s="245"/>
      <c r="D380" s="245"/>
      <c r="E380" s="245"/>
      <c r="F380" s="245"/>
      <c r="G380" s="245"/>
      <c r="H380" s="261"/>
      <c r="I380" s="245"/>
      <c r="J380" s="245"/>
      <c r="K380" s="245"/>
      <c r="L380" s="245"/>
      <c r="M380" s="245"/>
      <c r="N380" s="245"/>
      <c r="O380" s="245"/>
    </row>
    <row r="381" spans="2:15">
      <c r="B381" s="245"/>
      <c r="C381" s="245"/>
      <c r="D381" s="245"/>
      <c r="E381" s="245"/>
      <c r="F381" s="245"/>
      <c r="G381" s="245"/>
      <c r="H381" s="261"/>
      <c r="I381" s="245"/>
      <c r="J381" s="245"/>
      <c r="K381" s="245"/>
      <c r="L381" s="245"/>
      <c r="M381" s="245"/>
      <c r="N381" s="245"/>
      <c r="O381" s="245"/>
    </row>
    <row r="382" spans="2:15">
      <c r="B382" s="245"/>
      <c r="C382" s="245"/>
      <c r="D382" s="245"/>
      <c r="E382" s="245"/>
      <c r="F382" s="245"/>
      <c r="G382" s="245"/>
      <c r="H382" s="261"/>
      <c r="I382" s="245"/>
      <c r="J382" s="245"/>
      <c r="K382" s="245"/>
      <c r="L382" s="245"/>
      <c r="M382" s="245"/>
      <c r="N382" s="245"/>
      <c r="O382" s="245"/>
    </row>
    <row r="383" spans="2:15">
      <c r="B383" s="245"/>
      <c r="C383" s="245"/>
      <c r="D383" s="245"/>
      <c r="E383" s="245"/>
      <c r="F383" s="245"/>
      <c r="G383" s="245"/>
      <c r="H383" s="261"/>
      <c r="I383" s="245"/>
      <c r="J383" s="245"/>
      <c r="K383" s="245"/>
      <c r="L383" s="245"/>
      <c r="M383" s="245"/>
      <c r="N383" s="245"/>
      <c r="O383" s="245"/>
    </row>
    <row r="384" spans="2:15">
      <c r="B384" s="245"/>
      <c r="C384" s="245"/>
      <c r="D384" s="245"/>
      <c r="E384" s="245"/>
      <c r="F384" s="245"/>
      <c r="G384" s="245"/>
      <c r="H384" s="261"/>
      <c r="I384" s="245"/>
      <c r="J384" s="245"/>
      <c r="K384" s="245"/>
      <c r="L384" s="245"/>
      <c r="M384" s="245"/>
      <c r="N384" s="245"/>
      <c r="O384" s="245"/>
    </row>
    <row r="385" spans="2:15">
      <c r="B385" s="245"/>
      <c r="C385" s="245"/>
      <c r="D385" s="245"/>
      <c r="E385" s="245"/>
      <c r="F385" s="245"/>
      <c r="G385" s="245"/>
      <c r="H385" s="261"/>
      <c r="I385" s="245"/>
      <c r="J385" s="245"/>
      <c r="K385" s="245"/>
      <c r="L385" s="245"/>
      <c r="M385" s="245"/>
      <c r="N385" s="245"/>
      <c r="O385" s="245"/>
    </row>
    <row r="386" spans="2:15">
      <c r="B386" s="245"/>
      <c r="C386" s="245"/>
      <c r="D386" s="245"/>
      <c r="E386" s="245"/>
      <c r="F386" s="245"/>
      <c r="G386" s="245"/>
      <c r="H386" s="261"/>
      <c r="I386" s="245"/>
      <c r="J386" s="245"/>
      <c r="K386" s="245"/>
      <c r="L386" s="245"/>
      <c r="M386" s="245"/>
      <c r="N386" s="245"/>
      <c r="O386" s="245"/>
    </row>
    <row r="387" spans="2:15">
      <c r="B387" s="245"/>
      <c r="C387" s="245"/>
      <c r="D387" s="245"/>
      <c r="E387" s="245"/>
      <c r="F387" s="245"/>
      <c r="G387" s="245"/>
      <c r="H387" s="261"/>
      <c r="I387" s="245"/>
      <c r="J387" s="245"/>
      <c r="K387" s="245"/>
      <c r="L387" s="245"/>
      <c r="M387" s="245"/>
      <c r="N387" s="245"/>
      <c r="O387" s="245"/>
    </row>
    <row r="388" spans="2:15">
      <c r="B388" s="245"/>
      <c r="C388" s="245"/>
      <c r="D388" s="245"/>
      <c r="E388" s="245"/>
      <c r="F388" s="245"/>
      <c r="G388" s="245"/>
      <c r="H388" s="261"/>
      <c r="I388" s="245"/>
      <c r="J388" s="245"/>
      <c r="K388" s="245"/>
      <c r="L388" s="245"/>
      <c r="M388" s="245"/>
      <c r="N388" s="245"/>
      <c r="O388" s="245"/>
    </row>
    <row r="389" spans="2:15">
      <c r="B389" s="245"/>
      <c r="C389" s="245"/>
      <c r="D389" s="245"/>
      <c r="E389" s="245"/>
      <c r="F389" s="245"/>
      <c r="G389" s="245"/>
      <c r="H389" s="261"/>
      <c r="I389" s="245"/>
      <c r="J389" s="245"/>
      <c r="K389" s="245"/>
      <c r="L389" s="245"/>
      <c r="M389" s="245"/>
      <c r="N389" s="245"/>
      <c r="O389" s="245"/>
    </row>
    <row r="390" spans="2:15">
      <c r="B390" s="245"/>
      <c r="C390" s="245"/>
      <c r="D390" s="245"/>
      <c r="E390" s="245"/>
      <c r="F390" s="245"/>
      <c r="G390" s="245"/>
      <c r="H390" s="261"/>
      <c r="I390" s="245"/>
      <c r="J390" s="245"/>
      <c r="K390" s="245"/>
      <c r="L390" s="245"/>
      <c r="M390" s="245"/>
      <c r="N390" s="245"/>
      <c r="O390" s="245"/>
    </row>
    <row r="391" spans="2:15">
      <c r="B391" s="245"/>
      <c r="C391" s="245"/>
      <c r="D391" s="245"/>
      <c r="E391" s="245"/>
      <c r="F391" s="245"/>
      <c r="G391" s="245"/>
      <c r="H391" s="261"/>
      <c r="I391" s="245"/>
      <c r="J391" s="245"/>
      <c r="K391" s="245"/>
      <c r="L391" s="245"/>
      <c r="M391" s="245"/>
      <c r="N391" s="245"/>
      <c r="O391" s="245"/>
    </row>
    <row r="392" spans="2:15">
      <c r="B392" s="245"/>
      <c r="C392" s="245"/>
      <c r="D392" s="245"/>
      <c r="E392" s="245"/>
      <c r="F392" s="245"/>
      <c r="G392" s="245"/>
      <c r="H392" s="261"/>
      <c r="I392" s="245"/>
      <c r="J392" s="245"/>
      <c r="K392" s="245"/>
      <c r="L392" s="245"/>
      <c r="M392" s="245"/>
      <c r="N392" s="245"/>
      <c r="O392" s="245"/>
    </row>
    <row r="393" spans="2:15">
      <c r="B393" s="245"/>
      <c r="C393" s="245"/>
      <c r="D393" s="245"/>
      <c r="E393" s="245"/>
      <c r="F393" s="245"/>
      <c r="G393" s="245"/>
      <c r="H393" s="261"/>
      <c r="I393" s="245"/>
      <c r="J393" s="245"/>
      <c r="K393" s="245"/>
      <c r="L393" s="245"/>
      <c r="M393" s="245"/>
      <c r="N393" s="245"/>
      <c r="O393" s="245"/>
    </row>
    <row r="394" spans="2:15">
      <c r="B394" s="245"/>
      <c r="C394" s="245"/>
      <c r="D394" s="245"/>
      <c r="E394" s="245"/>
      <c r="F394" s="245"/>
      <c r="G394" s="245"/>
      <c r="H394" s="261"/>
      <c r="I394" s="245"/>
      <c r="J394" s="245"/>
      <c r="K394" s="245"/>
      <c r="L394" s="245"/>
      <c r="M394" s="245"/>
      <c r="N394" s="245"/>
      <c r="O394" s="245"/>
    </row>
    <row r="395" spans="2:15">
      <c r="B395" s="245"/>
      <c r="C395" s="245"/>
      <c r="D395" s="245"/>
      <c r="E395" s="245"/>
      <c r="F395" s="245"/>
      <c r="G395" s="245"/>
      <c r="H395" s="261"/>
      <c r="I395" s="245"/>
      <c r="J395" s="245"/>
      <c r="K395" s="245"/>
      <c r="L395" s="245"/>
      <c r="M395" s="245"/>
      <c r="N395" s="245"/>
      <c r="O395" s="245"/>
    </row>
    <row r="396" spans="2:15">
      <c r="B396" s="245"/>
      <c r="C396" s="245"/>
      <c r="D396" s="245"/>
      <c r="E396" s="245"/>
      <c r="F396" s="245"/>
      <c r="G396" s="245"/>
      <c r="H396" s="261"/>
      <c r="I396" s="245"/>
      <c r="J396" s="245"/>
      <c r="K396" s="245"/>
      <c r="L396" s="245"/>
      <c r="M396" s="245"/>
      <c r="N396" s="245"/>
      <c r="O396" s="245"/>
    </row>
    <row r="397" spans="2:15">
      <c r="B397" s="245"/>
      <c r="C397" s="245"/>
      <c r="D397" s="245"/>
      <c r="E397" s="245"/>
      <c r="F397" s="245"/>
      <c r="G397" s="245"/>
      <c r="H397" s="261"/>
      <c r="I397" s="245"/>
      <c r="J397" s="245"/>
      <c r="K397" s="245"/>
      <c r="L397" s="245"/>
      <c r="M397" s="245"/>
      <c r="N397" s="245"/>
      <c r="O397" s="245"/>
    </row>
    <row r="398" spans="2:15">
      <c r="B398" s="245"/>
      <c r="C398" s="245"/>
      <c r="D398" s="245"/>
      <c r="E398" s="245"/>
      <c r="F398" s="245"/>
      <c r="G398" s="245"/>
      <c r="H398" s="261"/>
      <c r="I398" s="245"/>
      <c r="J398" s="245"/>
      <c r="K398" s="245"/>
      <c r="L398" s="245"/>
      <c r="M398" s="245"/>
      <c r="N398" s="245"/>
      <c r="O398" s="245"/>
    </row>
    <row r="399" spans="2:15">
      <c r="B399" s="245"/>
      <c r="C399" s="245"/>
      <c r="D399" s="245"/>
      <c r="E399" s="245"/>
      <c r="F399" s="245"/>
      <c r="G399" s="245"/>
      <c r="H399" s="261"/>
      <c r="I399" s="245"/>
      <c r="J399" s="245"/>
      <c r="K399" s="245"/>
      <c r="L399" s="245"/>
      <c r="M399" s="245"/>
      <c r="N399" s="245"/>
      <c r="O399" s="245"/>
    </row>
    <row r="400" spans="2:15">
      <c r="B400" s="245"/>
      <c r="C400" s="245"/>
      <c r="D400" s="245"/>
      <c r="E400" s="245"/>
      <c r="F400" s="245"/>
      <c r="G400" s="245"/>
      <c r="H400" s="261"/>
      <c r="I400" s="245"/>
      <c r="J400" s="245"/>
      <c r="K400" s="245"/>
      <c r="L400" s="245"/>
      <c r="M400" s="245"/>
      <c r="N400" s="245"/>
      <c r="O400" s="245"/>
    </row>
    <row r="401" spans="2:15">
      <c r="B401" s="245"/>
      <c r="C401" s="245"/>
      <c r="D401" s="245"/>
      <c r="E401" s="245"/>
      <c r="F401" s="245"/>
      <c r="G401" s="245"/>
      <c r="H401" s="261"/>
      <c r="I401" s="245"/>
      <c r="J401" s="245"/>
      <c r="K401" s="245"/>
      <c r="L401" s="245"/>
      <c r="M401" s="245"/>
      <c r="N401" s="245"/>
      <c r="O401" s="245"/>
    </row>
    <row r="402" spans="2:15">
      <c r="B402" s="245"/>
      <c r="C402" s="245"/>
      <c r="D402" s="245"/>
      <c r="E402" s="245"/>
      <c r="F402" s="245"/>
      <c r="G402" s="245"/>
      <c r="H402" s="261"/>
      <c r="I402" s="245"/>
      <c r="J402" s="245"/>
      <c r="K402" s="245"/>
      <c r="L402" s="245"/>
      <c r="M402" s="245"/>
      <c r="N402" s="245"/>
      <c r="O402" s="245"/>
    </row>
    <row r="403" spans="2:15">
      <c r="B403" s="245"/>
      <c r="C403" s="245"/>
      <c r="D403" s="245"/>
      <c r="E403" s="245"/>
      <c r="F403" s="245"/>
      <c r="G403" s="245"/>
      <c r="H403" s="261"/>
      <c r="I403" s="245"/>
      <c r="J403" s="245"/>
      <c r="K403" s="245"/>
      <c r="L403" s="245"/>
      <c r="M403" s="245"/>
      <c r="N403" s="245"/>
      <c r="O403" s="245"/>
    </row>
    <row r="404" spans="2:15">
      <c r="B404" s="245"/>
      <c r="C404" s="245"/>
      <c r="D404" s="245"/>
      <c r="E404" s="245"/>
      <c r="F404" s="245"/>
      <c r="G404" s="245"/>
      <c r="H404" s="261"/>
      <c r="I404" s="245"/>
      <c r="J404" s="245"/>
      <c r="K404" s="245"/>
      <c r="L404" s="245"/>
      <c r="M404" s="245"/>
      <c r="N404" s="245"/>
      <c r="O404" s="245"/>
    </row>
    <row r="405" spans="2:15">
      <c r="B405" s="245"/>
      <c r="C405" s="245"/>
      <c r="D405" s="245"/>
      <c r="E405" s="245"/>
      <c r="F405" s="245"/>
      <c r="G405" s="245"/>
      <c r="H405" s="261"/>
      <c r="I405" s="245"/>
      <c r="J405" s="245"/>
      <c r="K405" s="245"/>
      <c r="L405" s="245"/>
      <c r="M405" s="245"/>
      <c r="N405" s="245"/>
      <c r="O405" s="245"/>
    </row>
    <row r="406" spans="2:15">
      <c r="B406" s="245"/>
      <c r="C406" s="245"/>
      <c r="D406" s="245"/>
      <c r="E406" s="245"/>
      <c r="F406" s="245"/>
      <c r="G406" s="245"/>
      <c r="H406" s="261"/>
      <c r="I406" s="245"/>
      <c r="J406" s="245"/>
      <c r="K406" s="245"/>
      <c r="L406" s="245"/>
      <c r="M406" s="245"/>
      <c r="N406" s="245"/>
      <c r="O406" s="245"/>
    </row>
    <row r="407" spans="2:15">
      <c r="B407" s="245"/>
      <c r="C407" s="245"/>
      <c r="D407" s="245"/>
      <c r="E407" s="245"/>
      <c r="F407" s="245"/>
      <c r="G407" s="245"/>
      <c r="H407" s="261"/>
      <c r="I407" s="245"/>
      <c r="J407" s="245"/>
      <c r="K407" s="245"/>
      <c r="L407" s="245"/>
      <c r="M407" s="245"/>
      <c r="N407" s="245"/>
      <c r="O407" s="245"/>
    </row>
    <row r="408" spans="2:15">
      <c r="B408" s="245"/>
      <c r="C408" s="245"/>
      <c r="D408" s="245"/>
      <c r="E408" s="245"/>
      <c r="F408" s="245"/>
      <c r="G408" s="245"/>
      <c r="H408" s="261"/>
      <c r="I408" s="245"/>
      <c r="J408" s="245"/>
      <c r="K408" s="245"/>
      <c r="L408" s="245"/>
      <c r="M408" s="245"/>
      <c r="N408" s="245"/>
      <c r="O408" s="245"/>
    </row>
    <row r="409" spans="2:15">
      <c r="B409" s="245"/>
      <c r="C409" s="245"/>
      <c r="D409" s="245"/>
      <c r="E409" s="245"/>
      <c r="F409" s="245"/>
      <c r="G409" s="245"/>
      <c r="H409" s="261"/>
      <c r="I409" s="245"/>
      <c r="J409" s="245"/>
      <c r="K409" s="245"/>
      <c r="L409" s="245"/>
      <c r="M409" s="245"/>
      <c r="N409" s="245"/>
      <c r="O409" s="245"/>
    </row>
    <row r="410" spans="2:15">
      <c r="B410" s="245"/>
      <c r="C410" s="245"/>
      <c r="D410" s="245"/>
      <c r="E410" s="245"/>
      <c r="F410" s="245"/>
      <c r="G410" s="245"/>
      <c r="H410" s="261"/>
      <c r="I410" s="245"/>
      <c r="J410" s="245"/>
      <c r="K410" s="245"/>
      <c r="L410" s="245"/>
      <c r="M410" s="245"/>
      <c r="N410" s="245"/>
      <c r="O410" s="245"/>
    </row>
    <row r="411" spans="2:15">
      <c r="B411" s="245"/>
      <c r="C411" s="245"/>
      <c r="D411" s="245"/>
      <c r="E411" s="245"/>
      <c r="F411" s="245"/>
      <c r="G411" s="245"/>
      <c r="H411" s="261"/>
      <c r="I411" s="245"/>
      <c r="J411" s="245"/>
      <c r="K411" s="245"/>
      <c r="L411" s="245"/>
      <c r="M411" s="245"/>
      <c r="N411" s="245"/>
      <c r="O411" s="245"/>
    </row>
    <row r="412" spans="2:15">
      <c r="B412" s="245"/>
      <c r="C412" s="245"/>
      <c r="D412" s="245"/>
      <c r="E412" s="245"/>
      <c r="F412" s="245"/>
      <c r="G412" s="245"/>
      <c r="H412" s="261"/>
      <c r="I412" s="245"/>
      <c r="J412" s="245"/>
      <c r="K412" s="245"/>
      <c r="L412" s="245"/>
      <c r="M412" s="245"/>
      <c r="N412" s="245"/>
      <c r="O412" s="245"/>
    </row>
    <row r="413" spans="2:15">
      <c r="B413" s="245"/>
      <c r="C413" s="245"/>
      <c r="D413" s="245"/>
      <c r="E413" s="245"/>
      <c r="F413" s="245"/>
      <c r="G413" s="245"/>
      <c r="H413" s="261"/>
      <c r="I413" s="245"/>
      <c r="J413" s="245"/>
      <c r="K413" s="245"/>
      <c r="L413" s="245"/>
      <c r="M413" s="245"/>
      <c r="N413" s="245"/>
      <c r="O413" s="245"/>
    </row>
    <row r="414" spans="2:15">
      <c r="B414" s="245"/>
      <c r="C414" s="245"/>
      <c r="D414" s="245"/>
      <c r="E414" s="245"/>
      <c r="F414" s="245"/>
      <c r="G414" s="245"/>
      <c r="H414" s="261"/>
      <c r="I414" s="245"/>
      <c r="J414" s="245"/>
      <c r="K414" s="245"/>
      <c r="L414" s="245"/>
      <c r="M414" s="245"/>
      <c r="N414" s="245"/>
      <c r="O414" s="245"/>
    </row>
    <row r="415" spans="2:15">
      <c r="B415" s="245"/>
      <c r="C415" s="245"/>
      <c r="D415" s="245"/>
      <c r="E415" s="245"/>
      <c r="F415" s="245"/>
      <c r="G415" s="245"/>
      <c r="H415" s="261"/>
      <c r="I415" s="245"/>
      <c r="J415" s="245"/>
      <c r="K415" s="245"/>
      <c r="L415" s="245"/>
      <c r="M415" s="245"/>
      <c r="N415" s="245"/>
      <c r="O415" s="245"/>
    </row>
    <row r="416" spans="2:15">
      <c r="B416" s="245"/>
      <c r="C416" s="245"/>
      <c r="D416" s="245"/>
      <c r="E416" s="245"/>
      <c r="F416" s="245"/>
      <c r="G416" s="245"/>
      <c r="H416" s="261"/>
      <c r="I416" s="245"/>
      <c r="J416" s="245"/>
      <c r="K416" s="245"/>
      <c r="L416" s="245"/>
      <c r="M416" s="245"/>
      <c r="N416" s="245"/>
      <c r="O416" s="245"/>
    </row>
    <row r="417" spans="2:15">
      <c r="B417" s="245"/>
      <c r="C417" s="245"/>
      <c r="D417" s="245"/>
      <c r="E417" s="245"/>
      <c r="F417" s="245"/>
      <c r="G417" s="245"/>
      <c r="H417" s="261"/>
      <c r="I417" s="245"/>
      <c r="J417" s="245"/>
      <c r="K417" s="245"/>
      <c r="L417" s="245"/>
      <c r="M417" s="245"/>
      <c r="N417" s="245"/>
      <c r="O417" s="245"/>
    </row>
    <row r="418" spans="2:15">
      <c r="B418" s="245"/>
      <c r="C418" s="245"/>
      <c r="D418" s="245"/>
      <c r="E418" s="245"/>
      <c r="F418" s="245"/>
      <c r="G418" s="245"/>
      <c r="H418" s="261"/>
      <c r="I418" s="245"/>
      <c r="J418" s="245"/>
      <c r="K418" s="245"/>
      <c r="L418" s="245"/>
      <c r="M418" s="245"/>
      <c r="N418" s="245"/>
      <c r="O418" s="245"/>
    </row>
    <row r="419" spans="2:15">
      <c r="B419" s="245"/>
      <c r="C419" s="245"/>
      <c r="D419" s="245"/>
      <c r="E419" s="245"/>
      <c r="F419" s="245"/>
      <c r="G419" s="245"/>
      <c r="H419" s="261"/>
      <c r="I419" s="245"/>
      <c r="J419" s="245"/>
      <c r="K419" s="245"/>
      <c r="L419" s="245"/>
      <c r="M419" s="245"/>
      <c r="N419" s="245"/>
      <c r="O419" s="245"/>
    </row>
    <row r="420" spans="2:15">
      <c r="B420" s="245"/>
      <c r="C420" s="245"/>
      <c r="D420" s="245"/>
      <c r="E420" s="245"/>
      <c r="F420" s="245"/>
      <c r="G420" s="245"/>
      <c r="H420" s="261"/>
      <c r="I420" s="245"/>
      <c r="J420" s="245"/>
      <c r="K420" s="245"/>
      <c r="L420" s="245"/>
      <c r="M420" s="245"/>
      <c r="N420" s="245"/>
      <c r="O420" s="245"/>
    </row>
    <row r="421" spans="2:15">
      <c r="B421" s="245"/>
      <c r="C421" s="245"/>
      <c r="D421" s="245"/>
      <c r="E421" s="245"/>
      <c r="F421" s="245"/>
      <c r="G421" s="245"/>
      <c r="H421" s="261"/>
      <c r="I421" s="245"/>
      <c r="J421" s="245"/>
      <c r="K421" s="245"/>
      <c r="L421" s="245"/>
      <c r="M421" s="245"/>
      <c r="N421" s="245"/>
      <c r="O421" s="245"/>
    </row>
    <row r="422" spans="2:15">
      <c r="B422" s="245"/>
      <c r="C422" s="245"/>
      <c r="D422" s="245"/>
      <c r="E422" s="245"/>
      <c r="F422" s="245"/>
      <c r="G422" s="245"/>
      <c r="H422" s="261"/>
      <c r="I422" s="245"/>
      <c r="J422" s="245"/>
      <c r="K422" s="245"/>
      <c r="L422" s="245"/>
      <c r="M422" s="245"/>
      <c r="N422" s="245"/>
      <c r="O422" s="245"/>
    </row>
    <row r="423" spans="2:15">
      <c r="B423" s="245"/>
      <c r="C423" s="245"/>
      <c r="D423" s="245"/>
      <c r="E423" s="245"/>
      <c r="F423" s="245"/>
      <c r="G423" s="245"/>
      <c r="H423" s="261"/>
      <c r="I423" s="245"/>
      <c r="J423" s="245"/>
      <c r="K423" s="245"/>
      <c r="L423" s="245"/>
      <c r="M423" s="245"/>
      <c r="N423" s="245"/>
      <c r="O423" s="245"/>
    </row>
    <row r="424" spans="2:15">
      <c r="B424" s="245"/>
      <c r="C424" s="245"/>
      <c r="D424" s="245"/>
      <c r="E424" s="245"/>
      <c r="F424" s="245"/>
      <c r="G424" s="245"/>
      <c r="H424" s="261"/>
      <c r="I424" s="245"/>
      <c r="J424" s="245"/>
      <c r="K424" s="245"/>
      <c r="L424" s="245"/>
      <c r="M424" s="245"/>
      <c r="N424" s="245"/>
      <c r="O424" s="245"/>
    </row>
    <row r="425" spans="2:15">
      <c r="B425" s="245"/>
      <c r="C425" s="245"/>
      <c r="D425" s="245"/>
      <c r="E425" s="245"/>
      <c r="F425" s="245"/>
      <c r="G425" s="245"/>
      <c r="H425" s="261"/>
      <c r="I425" s="245"/>
      <c r="J425" s="245"/>
      <c r="K425" s="245"/>
      <c r="L425" s="245"/>
      <c r="M425" s="245"/>
      <c r="N425" s="245"/>
      <c r="O425" s="245"/>
    </row>
    <row r="426" spans="2:15">
      <c r="B426" s="245"/>
      <c r="C426" s="245"/>
      <c r="D426" s="245"/>
      <c r="E426" s="245"/>
      <c r="F426" s="245"/>
      <c r="G426" s="245"/>
      <c r="H426" s="261"/>
      <c r="I426" s="245"/>
      <c r="J426" s="245"/>
      <c r="K426" s="245"/>
      <c r="L426" s="245"/>
      <c r="M426" s="245"/>
      <c r="N426" s="245"/>
      <c r="O426" s="245"/>
    </row>
    <row r="427" spans="2:15">
      <c r="B427" s="245"/>
      <c r="C427" s="245"/>
      <c r="D427" s="245"/>
      <c r="E427" s="245"/>
      <c r="F427" s="245"/>
      <c r="G427" s="245"/>
      <c r="H427" s="261"/>
      <c r="I427" s="245"/>
      <c r="J427" s="245"/>
      <c r="K427" s="245"/>
      <c r="L427" s="245"/>
      <c r="M427" s="245"/>
      <c r="N427" s="245"/>
      <c r="O427" s="245"/>
    </row>
    <row r="428" spans="2:15">
      <c r="B428" s="245"/>
      <c r="C428" s="245"/>
      <c r="D428" s="245"/>
      <c r="E428" s="245"/>
      <c r="F428" s="245"/>
      <c r="G428" s="245"/>
      <c r="H428" s="261"/>
      <c r="I428" s="245"/>
      <c r="J428" s="245"/>
      <c r="K428" s="245"/>
      <c r="L428" s="245"/>
      <c r="M428" s="245"/>
      <c r="N428" s="245"/>
      <c r="O428" s="245"/>
    </row>
    <row r="429" spans="2:15">
      <c r="B429" s="245"/>
      <c r="C429" s="245"/>
      <c r="D429" s="245"/>
      <c r="E429" s="245"/>
      <c r="F429" s="245"/>
      <c r="G429" s="245"/>
      <c r="H429" s="261"/>
      <c r="I429" s="245"/>
      <c r="J429" s="245"/>
      <c r="K429" s="245"/>
      <c r="L429" s="245"/>
      <c r="M429" s="245"/>
      <c r="N429" s="245"/>
      <c r="O429" s="245"/>
    </row>
    <row r="430" spans="2:15">
      <c r="B430" s="245"/>
      <c r="C430" s="245"/>
      <c r="D430" s="245"/>
      <c r="E430" s="245"/>
      <c r="F430" s="245"/>
      <c r="G430" s="245"/>
      <c r="H430" s="261"/>
      <c r="I430" s="245"/>
      <c r="J430" s="245"/>
      <c r="K430" s="245"/>
      <c r="L430" s="245"/>
      <c r="M430" s="245"/>
      <c r="N430" s="245"/>
      <c r="O430" s="245"/>
    </row>
    <row r="431" spans="2:15">
      <c r="B431" s="245"/>
      <c r="C431" s="245"/>
      <c r="D431" s="245"/>
      <c r="E431" s="245"/>
      <c r="F431" s="245"/>
      <c r="G431" s="245"/>
      <c r="H431" s="261"/>
      <c r="I431" s="245"/>
      <c r="J431" s="245"/>
      <c r="K431" s="245"/>
      <c r="L431" s="245"/>
      <c r="M431" s="245"/>
      <c r="N431" s="245"/>
      <c r="O431" s="245"/>
    </row>
    <row r="432" spans="2:15">
      <c r="B432" s="245"/>
      <c r="C432" s="245"/>
      <c r="D432" s="245"/>
      <c r="E432" s="245"/>
      <c r="F432" s="245"/>
      <c r="G432" s="245"/>
      <c r="H432" s="261"/>
      <c r="I432" s="245"/>
      <c r="J432" s="245"/>
      <c r="K432" s="245"/>
      <c r="L432" s="245"/>
      <c r="M432" s="245"/>
      <c r="N432" s="245"/>
      <c r="O432" s="245"/>
    </row>
    <row r="433" spans="2:15">
      <c r="B433" s="245"/>
      <c r="C433" s="245"/>
      <c r="D433" s="245"/>
      <c r="E433" s="245"/>
      <c r="F433" s="245"/>
      <c r="G433" s="245"/>
      <c r="H433" s="261"/>
      <c r="I433" s="245"/>
      <c r="J433" s="245"/>
      <c r="K433" s="245"/>
      <c r="L433" s="245"/>
      <c r="M433" s="245"/>
      <c r="N433" s="245"/>
      <c r="O433" s="245"/>
    </row>
    <row r="434" spans="2:15">
      <c r="B434" s="245"/>
      <c r="C434" s="245"/>
      <c r="D434" s="245"/>
      <c r="E434" s="245"/>
      <c r="F434" s="245"/>
      <c r="G434" s="245"/>
      <c r="H434" s="261"/>
      <c r="I434" s="245"/>
      <c r="J434" s="245"/>
      <c r="K434" s="245"/>
      <c r="L434" s="245"/>
      <c r="M434" s="245"/>
      <c r="N434" s="245"/>
      <c r="O434" s="245"/>
    </row>
    <row r="435" spans="2:15">
      <c r="B435" s="245"/>
      <c r="C435" s="245"/>
      <c r="D435" s="245"/>
      <c r="E435" s="245"/>
      <c r="F435" s="245"/>
      <c r="G435" s="245"/>
      <c r="H435" s="261"/>
      <c r="I435" s="245"/>
      <c r="J435" s="245"/>
      <c r="K435" s="245"/>
      <c r="L435" s="245"/>
      <c r="M435" s="245"/>
      <c r="N435" s="245"/>
      <c r="O435" s="245"/>
    </row>
    <row r="436" spans="2:15">
      <c r="B436" s="245"/>
      <c r="C436" s="245"/>
      <c r="D436" s="245"/>
      <c r="E436" s="245"/>
      <c r="F436" s="245"/>
      <c r="G436" s="245"/>
      <c r="H436" s="261"/>
      <c r="I436" s="245"/>
      <c r="J436" s="245"/>
      <c r="K436" s="245"/>
      <c r="L436" s="245"/>
      <c r="M436" s="245"/>
      <c r="N436" s="245"/>
      <c r="O436" s="245"/>
    </row>
    <row r="437" spans="2:15">
      <c r="B437" s="245"/>
      <c r="C437" s="245"/>
      <c r="D437" s="245"/>
      <c r="E437" s="245"/>
      <c r="F437" s="245"/>
      <c r="G437" s="245"/>
      <c r="H437" s="261"/>
      <c r="I437" s="245"/>
      <c r="J437" s="245"/>
      <c r="K437" s="245"/>
      <c r="L437" s="245"/>
      <c r="M437" s="245"/>
      <c r="N437" s="245"/>
      <c r="O437" s="245"/>
    </row>
    <row r="438" spans="2:15">
      <c r="B438" s="245"/>
      <c r="C438" s="245"/>
      <c r="D438" s="245"/>
      <c r="E438" s="245"/>
      <c r="F438" s="245"/>
      <c r="G438" s="245"/>
      <c r="H438" s="261"/>
      <c r="I438" s="245"/>
      <c r="J438" s="245"/>
      <c r="K438" s="245"/>
      <c r="L438" s="245"/>
      <c r="M438" s="245"/>
      <c r="N438" s="245"/>
      <c r="O438" s="245"/>
    </row>
    <row r="439" spans="2:15">
      <c r="B439" s="245"/>
      <c r="C439" s="245"/>
      <c r="D439" s="245"/>
      <c r="E439" s="245"/>
      <c r="F439" s="245"/>
      <c r="G439" s="245"/>
      <c r="H439" s="261"/>
      <c r="I439" s="245"/>
      <c r="J439" s="245"/>
      <c r="K439" s="245"/>
      <c r="L439" s="245"/>
      <c r="M439" s="245"/>
      <c r="N439" s="245"/>
      <c r="O439" s="245"/>
    </row>
    <row r="440" spans="2:15">
      <c r="B440" s="245"/>
      <c r="C440" s="245"/>
      <c r="D440" s="245"/>
      <c r="E440" s="245"/>
      <c r="F440" s="245"/>
      <c r="G440" s="245"/>
      <c r="H440" s="261"/>
      <c r="I440" s="245"/>
      <c r="J440" s="245"/>
      <c r="K440" s="245"/>
      <c r="L440" s="245"/>
      <c r="M440" s="245"/>
      <c r="N440" s="245"/>
      <c r="O440" s="245"/>
    </row>
    <row r="441" spans="2:15">
      <c r="B441" s="245"/>
      <c r="C441" s="245"/>
      <c r="D441" s="245"/>
      <c r="E441" s="245"/>
      <c r="F441" s="245"/>
      <c r="G441" s="245"/>
      <c r="H441" s="261"/>
      <c r="I441" s="245"/>
      <c r="J441" s="245"/>
      <c r="K441" s="245"/>
      <c r="L441" s="245"/>
      <c r="M441" s="245"/>
      <c r="N441" s="245"/>
      <c r="O441" s="245"/>
    </row>
    <row r="442" spans="2:15">
      <c r="B442" s="245"/>
      <c r="C442" s="245"/>
      <c r="D442" s="245"/>
      <c r="E442" s="245"/>
      <c r="F442" s="245"/>
      <c r="G442" s="245"/>
      <c r="H442" s="261"/>
      <c r="I442" s="245"/>
      <c r="J442" s="245"/>
      <c r="K442" s="245"/>
      <c r="L442" s="245"/>
      <c r="M442" s="245"/>
      <c r="N442" s="245"/>
      <c r="O442" s="245"/>
    </row>
    <row r="443" spans="2:15">
      <c r="B443" s="245"/>
      <c r="C443" s="245"/>
      <c r="D443" s="245"/>
      <c r="E443" s="245"/>
      <c r="F443" s="245"/>
      <c r="G443" s="245"/>
      <c r="H443" s="261"/>
      <c r="I443" s="245"/>
      <c r="J443" s="245"/>
      <c r="K443" s="245"/>
      <c r="L443" s="245"/>
      <c r="M443" s="245"/>
      <c r="N443" s="245"/>
      <c r="O443" s="245"/>
    </row>
    <row r="444" spans="2:15">
      <c r="B444" s="245"/>
      <c r="C444" s="245"/>
      <c r="D444" s="245"/>
      <c r="E444" s="245"/>
      <c r="F444" s="245"/>
      <c r="G444" s="245"/>
      <c r="H444" s="261"/>
      <c r="I444" s="245"/>
      <c r="J444" s="245"/>
      <c r="K444" s="245"/>
      <c r="L444" s="245"/>
      <c r="M444" s="245"/>
      <c r="N444" s="245"/>
      <c r="O444" s="245"/>
    </row>
    <row r="445" spans="2:15">
      <c r="B445" s="245"/>
      <c r="C445" s="245"/>
      <c r="D445" s="245"/>
      <c r="E445" s="245"/>
      <c r="F445" s="245"/>
      <c r="G445" s="245"/>
      <c r="H445" s="261"/>
      <c r="I445" s="245"/>
      <c r="J445" s="245"/>
      <c r="K445" s="245"/>
      <c r="L445" s="245"/>
      <c r="M445" s="245"/>
      <c r="N445" s="245"/>
      <c r="O445" s="245"/>
    </row>
    <row r="446" spans="2:15">
      <c r="B446" s="245"/>
      <c r="C446" s="245"/>
      <c r="D446" s="245"/>
      <c r="E446" s="245"/>
      <c r="F446" s="245"/>
      <c r="G446" s="245"/>
      <c r="H446" s="261"/>
      <c r="I446" s="245"/>
      <c r="J446" s="245"/>
      <c r="K446" s="245"/>
      <c r="L446" s="245"/>
      <c r="M446" s="245"/>
      <c r="N446" s="245"/>
      <c r="O446" s="245"/>
    </row>
    <row r="447" spans="2:15">
      <c r="B447" s="245"/>
      <c r="C447" s="245"/>
      <c r="D447" s="245"/>
      <c r="E447" s="245"/>
      <c r="F447" s="245"/>
      <c r="G447" s="245"/>
      <c r="H447" s="261"/>
      <c r="I447" s="245"/>
      <c r="J447" s="245"/>
      <c r="K447" s="245"/>
      <c r="L447" s="245"/>
      <c r="M447" s="245"/>
      <c r="N447" s="245"/>
      <c r="O447" s="245"/>
    </row>
    <row r="448" spans="2:15">
      <c r="B448" s="245"/>
      <c r="C448" s="245"/>
      <c r="D448" s="245"/>
      <c r="E448" s="245"/>
      <c r="F448" s="245"/>
      <c r="G448" s="245"/>
      <c r="H448" s="261"/>
      <c r="I448" s="245"/>
      <c r="J448" s="245"/>
      <c r="K448" s="245"/>
      <c r="L448" s="245"/>
      <c r="M448" s="245"/>
      <c r="N448" s="245"/>
      <c r="O448" s="245"/>
    </row>
    <row r="449" spans="2:15">
      <c r="B449" s="245"/>
      <c r="C449" s="245"/>
      <c r="D449" s="245"/>
      <c r="E449" s="245"/>
      <c r="F449" s="245"/>
      <c r="G449" s="245"/>
      <c r="H449" s="261"/>
      <c r="I449" s="245"/>
      <c r="J449" s="245"/>
      <c r="K449" s="245"/>
      <c r="L449" s="245"/>
      <c r="M449" s="245"/>
      <c r="N449" s="245"/>
      <c r="O449" s="245"/>
    </row>
    <row r="450" spans="2:15">
      <c r="B450" s="245"/>
      <c r="C450" s="245"/>
      <c r="D450" s="245"/>
      <c r="E450" s="245"/>
      <c r="F450" s="245"/>
      <c r="G450" s="245"/>
      <c r="H450" s="261"/>
      <c r="I450" s="245"/>
      <c r="J450" s="245"/>
      <c r="K450" s="245"/>
      <c r="L450" s="245"/>
      <c r="M450" s="245"/>
      <c r="N450" s="245"/>
      <c r="O450" s="245"/>
    </row>
    <row r="451" spans="2:15">
      <c r="B451" s="245"/>
      <c r="C451" s="245"/>
      <c r="D451" s="245"/>
      <c r="E451" s="245"/>
      <c r="F451" s="245"/>
      <c r="G451" s="245"/>
      <c r="H451" s="261"/>
      <c r="I451" s="245"/>
      <c r="J451" s="245"/>
      <c r="K451" s="245"/>
      <c r="L451" s="245"/>
      <c r="M451" s="245"/>
      <c r="N451" s="245"/>
      <c r="O451" s="245"/>
    </row>
    <row r="452" spans="2:15">
      <c r="B452" s="245"/>
      <c r="C452" s="245"/>
      <c r="D452" s="245"/>
      <c r="E452" s="245"/>
      <c r="F452" s="245"/>
      <c r="G452" s="245"/>
      <c r="H452" s="261"/>
      <c r="I452" s="245"/>
      <c r="J452" s="245"/>
      <c r="K452" s="245"/>
      <c r="L452" s="245"/>
      <c r="M452" s="245"/>
      <c r="N452" s="245"/>
      <c r="O452" s="245"/>
    </row>
    <row r="453" spans="2:15">
      <c r="B453" s="245"/>
      <c r="C453" s="245"/>
      <c r="D453" s="245"/>
      <c r="E453" s="245"/>
      <c r="F453" s="245"/>
      <c r="G453" s="245"/>
      <c r="H453" s="261"/>
      <c r="I453" s="245"/>
      <c r="J453" s="245"/>
      <c r="K453" s="245"/>
      <c r="L453" s="245"/>
      <c r="M453" s="245"/>
      <c r="N453" s="245"/>
      <c r="O453" s="245"/>
    </row>
    <row r="454" spans="2:15">
      <c r="B454" s="245"/>
      <c r="C454" s="245"/>
      <c r="D454" s="245"/>
      <c r="E454" s="245"/>
      <c r="F454" s="245"/>
      <c r="G454" s="245"/>
      <c r="H454" s="261"/>
      <c r="I454" s="245"/>
      <c r="J454" s="245"/>
      <c r="K454" s="245"/>
      <c r="L454" s="245"/>
      <c r="M454" s="245"/>
      <c r="N454" s="245"/>
      <c r="O454" s="245"/>
    </row>
    <row r="455" spans="2:15">
      <c r="B455" s="245"/>
      <c r="C455" s="245"/>
      <c r="D455" s="245"/>
      <c r="E455" s="245"/>
      <c r="F455" s="245"/>
      <c r="G455" s="245"/>
      <c r="H455" s="261"/>
      <c r="I455" s="245"/>
      <c r="J455" s="245"/>
      <c r="K455" s="245"/>
      <c r="L455" s="245"/>
      <c r="M455" s="245"/>
      <c r="N455" s="245"/>
      <c r="O455" s="245"/>
    </row>
    <row r="456" spans="2:15">
      <c r="B456" s="245"/>
      <c r="C456" s="245"/>
      <c r="D456" s="245"/>
      <c r="E456" s="245"/>
      <c r="F456" s="245"/>
      <c r="G456" s="245"/>
      <c r="H456" s="261"/>
      <c r="I456" s="245"/>
      <c r="J456" s="245"/>
      <c r="K456" s="245"/>
      <c r="L456" s="245"/>
      <c r="M456" s="245"/>
      <c r="N456" s="245"/>
      <c r="O456" s="245"/>
    </row>
    <row r="457" spans="2:15">
      <c r="B457" s="245"/>
      <c r="C457" s="245"/>
      <c r="D457" s="245"/>
      <c r="E457" s="245"/>
      <c r="F457" s="245"/>
      <c r="G457" s="245"/>
      <c r="H457" s="261"/>
      <c r="I457" s="245"/>
      <c r="J457" s="245"/>
      <c r="K457" s="245"/>
      <c r="L457" s="245"/>
      <c r="M457" s="245"/>
      <c r="N457" s="245"/>
      <c r="O457" s="245"/>
    </row>
    <row r="458" spans="2:15">
      <c r="B458" s="245"/>
      <c r="C458" s="245"/>
      <c r="D458" s="245"/>
      <c r="E458" s="245"/>
      <c r="F458" s="245"/>
      <c r="G458" s="245"/>
      <c r="H458" s="261"/>
      <c r="I458" s="245"/>
      <c r="J458" s="245"/>
      <c r="K458" s="245"/>
      <c r="L458" s="245"/>
      <c r="M458" s="245"/>
      <c r="N458" s="245"/>
      <c r="O458" s="245"/>
    </row>
    <row r="459" spans="2:15">
      <c r="B459" s="245"/>
      <c r="C459" s="245"/>
      <c r="D459" s="245"/>
      <c r="E459" s="245"/>
      <c r="F459" s="245"/>
      <c r="G459" s="245"/>
      <c r="H459" s="261"/>
      <c r="I459" s="245"/>
      <c r="J459" s="245"/>
      <c r="K459" s="245"/>
      <c r="L459" s="245"/>
      <c r="M459" s="245"/>
      <c r="N459" s="245"/>
      <c r="O459" s="245"/>
    </row>
    <row r="460" spans="2:15">
      <c r="B460" s="245"/>
      <c r="C460" s="245"/>
      <c r="D460" s="245"/>
      <c r="E460" s="245"/>
      <c r="F460" s="245"/>
      <c r="G460" s="245"/>
      <c r="H460" s="261"/>
      <c r="I460" s="245"/>
      <c r="J460" s="245"/>
      <c r="K460" s="245"/>
      <c r="L460" s="245"/>
      <c r="M460" s="245"/>
      <c r="N460" s="245"/>
      <c r="O460" s="245"/>
    </row>
    <row r="461" spans="2:15">
      <c r="B461" s="245"/>
      <c r="C461" s="245"/>
      <c r="D461" s="245"/>
      <c r="E461" s="245"/>
      <c r="F461" s="245"/>
      <c r="G461" s="245"/>
      <c r="H461" s="261"/>
      <c r="I461" s="245"/>
      <c r="J461" s="245"/>
      <c r="K461" s="245"/>
      <c r="L461" s="245"/>
      <c r="M461" s="245"/>
      <c r="N461" s="245"/>
      <c r="O461" s="245"/>
    </row>
    <row r="462" spans="2:15">
      <c r="B462" s="245"/>
      <c r="C462" s="245"/>
      <c r="D462" s="245"/>
      <c r="E462" s="245"/>
      <c r="F462" s="245"/>
      <c r="G462" s="245"/>
      <c r="H462" s="261"/>
      <c r="I462" s="245"/>
      <c r="J462" s="245"/>
      <c r="K462" s="245"/>
      <c r="L462" s="245"/>
      <c r="M462" s="245"/>
      <c r="N462" s="245"/>
      <c r="O462" s="245"/>
    </row>
    <row r="463" spans="2:15">
      <c r="B463" s="245"/>
      <c r="C463" s="245"/>
      <c r="D463" s="245"/>
      <c r="E463" s="245"/>
      <c r="F463" s="245"/>
      <c r="G463" s="245"/>
      <c r="H463" s="261"/>
      <c r="I463" s="245"/>
      <c r="J463" s="245"/>
      <c r="K463" s="245"/>
      <c r="L463" s="245"/>
      <c r="M463" s="245"/>
      <c r="N463" s="245"/>
      <c r="O463" s="245"/>
    </row>
    <row r="464" spans="2:15">
      <c r="B464" s="245"/>
      <c r="C464" s="245"/>
      <c r="D464" s="245"/>
      <c r="E464" s="245"/>
      <c r="F464" s="245"/>
      <c r="G464" s="245"/>
      <c r="H464" s="261"/>
      <c r="I464" s="245"/>
      <c r="J464" s="245"/>
      <c r="K464" s="245"/>
      <c r="L464" s="245"/>
      <c r="M464" s="245"/>
      <c r="N464" s="245"/>
      <c r="O464" s="245"/>
    </row>
    <row r="465" spans="2:15">
      <c r="B465" s="245"/>
      <c r="C465" s="245"/>
      <c r="D465" s="245"/>
      <c r="E465" s="245"/>
      <c r="F465" s="245"/>
      <c r="G465" s="245"/>
      <c r="H465" s="261"/>
      <c r="I465" s="245"/>
      <c r="J465" s="245"/>
      <c r="K465" s="245"/>
      <c r="L465" s="245"/>
      <c r="M465" s="245"/>
      <c r="N465" s="245"/>
      <c r="O465" s="245"/>
    </row>
    <row r="466" spans="2:15">
      <c r="B466" s="245"/>
      <c r="C466" s="245"/>
      <c r="D466" s="245"/>
      <c r="E466" s="245"/>
      <c r="F466" s="245"/>
      <c r="G466" s="245"/>
      <c r="H466" s="261"/>
      <c r="I466" s="245"/>
      <c r="J466" s="245"/>
      <c r="K466" s="245"/>
      <c r="L466" s="245"/>
      <c r="M466" s="245"/>
      <c r="N466" s="245"/>
      <c r="O466" s="245"/>
    </row>
    <row r="467" spans="2:15">
      <c r="B467" s="245"/>
      <c r="C467" s="245"/>
      <c r="D467" s="245"/>
      <c r="E467" s="245"/>
      <c r="F467" s="245"/>
      <c r="G467" s="245"/>
      <c r="H467" s="261"/>
      <c r="I467" s="245"/>
      <c r="J467" s="245"/>
      <c r="K467" s="245"/>
      <c r="L467" s="245"/>
      <c r="M467" s="245"/>
      <c r="N467" s="245"/>
      <c r="O467" s="245"/>
    </row>
    <row r="468" spans="2:15">
      <c r="B468" s="245"/>
      <c r="C468" s="245"/>
      <c r="D468" s="245"/>
      <c r="E468" s="245"/>
      <c r="F468" s="245"/>
      <c r="G468" s="245"/>
      <c r="H468" s="261"/>
      <c r="I468" s="245"/>
      <c r="J468" s="245"/>
      <c r="K468" s="245"/>
      <c r="L468" s="245"/>
      <c r="M468" s="245"/>
      <c r="N468" s="245"/>
      <c r="O468" s="245"/>
    </row>
    <row r="469" spans="2:15">
      <c r="B469" s="245"/>
      <c r="C469" s="245"/>
      <c r="D469" s="245"/>
      <c r="E469" s="245"/>
      <c r="F469" s="245"/>
      <c r="G469" s="245"/>
      <c r="H469" s="261"/>
      <c r="I469" s="245"/>
      <c r="J469" s="245"/>
      <c r="K469" s="245"/>
      <c r="L469" s="245"/>
      <c r="M469" s="245"/>
      <c r="N469" s="245"/>
      <c r="O469" s="245"/>
    </row>
    <row r="470" spans="2:15">
      <c r="B470" s="245"/>
      <c r="C470" s="245"/>
      <c r="D470" s="245"/>
      <c r="E470" s="245"/>
      <c r="F470" s="245"/>
      <c r="G470" s="245"/>
      <c r="H470" s="261"/>
      <c r="I470" s="245"/>
      <c r="J470" s="245"/>
      <c r="K470" s="245"/>
      <c r="L470" s="245"/>
      <c r="M470" s="245"/>
      <c r="N470" s="245"/>
      <c r="O470" s="245"/>
    </row>
    <row r="471" spans="2:15">
      <c r="B471" s="245"/>
      <c r="C471" s="245"/>
      <c r="D471" s="245"/>
      <c r="E471" s="245"/>
      <c r="F471" s="245"/>
      <c r="G471" s="245"/>
      <c r="H471" s="261"/>
      <c r="I471" s="245"/>
      <c r="J471" s="245"/>
      <c r="K471" s="245"/>
      <c r="L471" s="245"/>
      <c r="M471" s="245"/>
      <c r="N471" s="245"/>
      <c r="O471" s="245"/>
    </row>
    <row r="472" spans="2:15">
      <c r="B472" s="245"/>
      <c r="C472" s="245"/>
      <c r="D472" s="245"/>
      <c r="E472" s="245"/>
      <c r="F472" s="245"/>
      <c r="G472" s="245"/>
      <c r="H472" s="261"/>
      <c r="I472" s="245"/>
      <c r="J472" s="245"/>
      <c r="K472" s="245"/>
      <c r="L472" s="245"/>
      <c r="M472" s="245"/>
      <c r="N472" s="245"/>
      <c r="O472" s="245"/>
    </row>
    <row r="473" spans="2:15">
      <c r="B473" s="245"/>
      <c r="C473" s="245"/>
      <c r="D473" s="245"/>
      <c r="E473" s="245"/>
      <c r="F473" s="245"/>
      <c r="G473" s="245"/>
      <c r="H473" s="261"/>
      <c r="I473" s="245"/>
      <c r="J473" s="245"/>
      <c r="K473" s="245"/>
      <c r="L473" s="245"/>
      <c r="M473" s="245"/>
      <c r="N473" s="245"/>
      <c r="O473" s="245"/>
    </row>
    <row r="474" spans="2:15">
      <c r="B474" s="245"/>
      <c r="C474" s="245"/>
      <c r="D474" s="245"/>
      <c r="E474" s="245"/>
      <c r="F474" s="245"/>
      <c r="G474" s="245"/>
      <c r="H474" s="261"/>
      <c r="I474" s="245"/>
      <c r="J474" s="245"/>
      <c r="K474" s="245"/>
      <c r="L474" s="245"/>
      <c r="M474" s="245"/>
      <c r="N474" s="245"/>
      <c r="O474" s="245"/>
    </row>
    <row r="475" spans="2:15">
      <c r="B475" s="245"/>
      <c r="C475" s="245"/>
      <c r="D475" s="245"/>
      <c r="E475" s="245"/>
      <c r="F475" s="245"/>
      <c r="G475" s="245"/>
      <c r="H475" s="261"/>
      <c r="I475" s="245"/>
      <c r="J475" s="245"/>
      <c r="K475" s="245"/>
      <c r="L475" s="245"/>
      <c r="M475" s="245"/>
      <c r="N475" s="245"/>
      <c r="O475" s="245"/>
    </row>
    <row r="476" spans="2:15">
      <c r="B476" s="245"/>
      <c r="C476" s="245"/>
      <c r="D476" s="245"/>
      <c r="E476" s="245"/>
      <c r="F476" s="245"/>
      <c r="G476" s="245"/>
      <c r="H476" s="261"/>
      <c r="I476" s="245"/>
      <c r="J476" s="245"/>
      <c r="K476" s="245"/>
      <c r="L476" s="245"/>
      <c r="M476" s="245"/>
      <c r="N476" s="245"/>
      <c r="O476" s="245"/>
    </row>
    <row r="477" spans="2:15">
      <c r="B477" s="245"/>
      <c r="C477" s="245"/>
      <c r="D477" s="245"/>
      <c r="E477" s="245"/>
      <c r="F477" s="245"/>
      <c r="G477" s="245"/>
      <c r="H477" s="261"/>
      <c r="I477" s="245"/>
      <c r="J477" s="245"/>
      <c r="K477" s="245"/>
      <c r="L477" s="245"/>
      <c r="M477" s="245"/>
      <c r="N477" s="245"/>
      <c r="O477" s="245"/>
    </row>
    <row r="478" spans="2:15">
      <c r="B478" s="245"/>
      <c r="C478" s="245"/>
      <c r="D478" s="245"/>
      <c r="E478" s="245"/>
      <c r="F478" s="245"/>
      <c r="G478" s="245"/>
      <c r="H478" s="261"/>
      <c r="I478" s="245"/>
      <c r="J478" s="245"/>
      <c r="K478" s="245"/>
      <c r="L478" s="245"/>
      <c r="M478" s="245"/>
      <c r="N478" s="245"/>
      <c r="O478" s="245"/>
    </row>
    <row r="479" spans="2:15">
      <c r="B479" s="245"/>
      <c r="C479" s="245"/>
      <c r="D479" s="245"/>
      <c r="E479" s="245"/>
      <c r="F479" s="245"/>
      <c r="G479" s="245"/>
      <c r="H479" s="261"/>
      <c r="I479" s="245"/>
      <c r="J479" s="245"/>
      <c r="K479" s="245"/>
      <c r="L479" s="245"/>
      <c r="M479" s="245"/>
      <c r="N479" s="245"/>
      <c r="O479" s="245"/>
    </row>
    <row r="480" spans="2:15">
      <c r="B480" s="245"/>
      <c r="C480" s="245"/>
      <c r="D480" s="245"/>
      <c r="E480" s="245"/>
      <c r="F480" s="245"/>
      <c r="G480" s="245"/>
      <c r="H480" s="261"/>
      <c r="I480" s="245"/>
      <c r="J480" s="245"/>
      <c r="K480" s="245"/>
      <c r="L480" s="245"/>
      <c r="M480" s="245"/>
      <c r="N480" s="245"/>
      <c r="O480" s="245"/>
    </row>
    <row r="481" spans="2:15">
      <c r="B481" s="245"/>
      <c r="C481" s="245"/>
      <c r="D481" s="245"/>
      <c r="E481" s="245"/>
      <c r="F481" s="245"/>
      <c r="G481" s="245"/>
      <c r="H481" s="261"/>
      <c r="I481" s="245"/>
      <c r="J481" s="245"/>
      <c r="K481" s="245"/>
      <c r="L481" s="245"/>
      <c r="M481" s="245"/>
      <c r="N481" s="245"/>
      <c r="O481" s="245"/>
    </row>
    <row r="482" spans="2:15">
      <c r="B482" s="245"/>
      <c r="C482" s="245"/>
      <c r="D482" s="245"/>
      <c r="E482" s="245"/>
      <c r="F482" s="245"/>
      <c r="G482" s="245"/>
      <c r="H482" s="261"/>
      <c r="I482" s="245"/>
      <c r="J482" s="245"/>
      <c r="K482" s="245"/>
      <c r="L482" s="245"/>
      <c r="M482" s="245"/>
      <c r="N482" s="245"/>
      <c r="O482" s="245"/>
    </row>
    <row r="483" spans="2:15">
      <c r="B483" s="245"/>
      <c r="C483" s="245"/>
      <c r="D483" s="245"/>
      <c r="E483" s="245"/>
      <c r="F483" s="245"/>
      <c r="G483" s="245"/>
      <c r="H483" s="261"/>
      <c r="I483" s="245"/>
      <c r="J483" s="245"/>
      <c r="K483" s="245"/>
      <c r="L483" s="245"/>
      <c r="M483" s="245"/>
      <c r="N483" s="245"/>
      <c r="O483" s="245"/>
    </row>
    <row r="484" spans="2:15">
      <c r="B484" s="245"/>
      <c r="C484" s="245"/>
      <c r="D484" s="245"/>
      <c r="E484" s="245"/>
      <c r="F484" s="245"/>
      <c r="G484" s="245"/>
      <c r="H484" s="261"/>
      <c r="I484" s="245"/>
      <c r="J484" s="245"/>
      <c r="K484" s="245"/>
      <c r="L484" s="245"/>
      <c r="M484" s="245"/>
      <c r="N484" s="245"/>
      <c r="O484" s="245"/>
    </row>
    <row r="485" spans="2:15">
      <c r="B485" s="245"/>
      <c r="C485" s="245"/>
      <c r="D485" s="245"/>
      <c r="E485" s="245"/>
      <c r="F485" s="245"/>
      <c r="G485" s="245"/>
      <c r="H485" s="261"/>
      <c r="I485" s="245"/>
      <c r="J485" s="245"/>
      <c r="K485" s="245"/>
      <c r="L485" s="245"/>
      <c r="M485" s="245"/>
      <c r="N485" s="245"/>
      <c r="O485" s="245"/>
    </row>
    <row r="486" spans="2:15">
      <c r="B486" s="245"/>
      <c r="C486" s="245"/>
      <c r="D486" s="245"/>
      <c r="E486" s="245"/>
      <c r="F486" s="245"/>
      <c r="G486" s="245"/>
      <c r="H486" s="261"/>
      <c r="I486" s="245"/>
      <c r="J486" s="245"/>
      <c r="K486" s="245"/>
      <c r="L486" s="245"/>
      <c r="M486" s="245"/>
      <c r="N486" s="245"/>
      <c r="O486" s="245"/>
    </row>
    <row r="487" spans="2:15">
      <c r="B487" s="245"/>
      <c r="C487" s="245"/>
      <c r="D487" s="245"/>
      <c r="E487" s="245"/>
      <c r="F487" s="245"/>
      <c r="G487" s="245"/>
      <c r="H487" s="261"/>
      <c r="I487" s="245"/>
      <c r="J487" s="245"/>
      <c r="K487" s="245"/>
      <c r="L487" s="245"/>
      <c r="M487" s="245"/>
      <c r="N487" s="245"/>
      <c r="O487" s="245"/>
    </row>
    <row r="488" spans="2:15">
      <c r="B488" s="245"/>
      <c r="C488" s="245"/>
      <c r="D488" s="245"/>
      <c r="E488" s="245"/>
      <c r="F488" s="245"/>
      <c r="G488" s="245"/>
      <c r="H488" s="261"/>
      <c r="I488" s="245"/>
      <c r="J488" s="245"/>
      <c r="K488" s="245"/>
      <c r="L488" s="245"/>
      <c r="M488" s="245"/>
      <c r="N488" s="245"/>
      <c r="O488" s="245"/>
    </row>
    <row r="489" spans="2:15">
      <c r="B489" s="245"/>
      <c r="C489" s="245"/>
      <c r="D489" s="245"/>
      <c r="E489" s="245"/>
      <c r="F489" s="245"/>
      <c r="G489" s="245"/>
      <c r="H489" s="261"/>
      <c r="I489" s="245"/>
      <c r="J489" s="245"/>
      <c r="K489" s="245"/>
      <c r="L489" s="245"/>
      <c r="M489" s="245"/>
      <c r="N489" s="245"/>
      <c r="O489" s="245"/>
    </row>
    <row r="490" spans="2:15">
      <c r="B490" s="245"/>
      <c r="C490" s="245"/>
      <c r="D490" s="245"/>
      <c r="E490" s="245"/>
      <c r="F490" s="245"/>
      <c r="G490" s="245"/>
      <c r="H490" s="261"/>
      <c r="I490" s="245"/>
      <c r="J490" s="245"/>
      <c r="K490" s="245"/>
      <c r="L490" s="245"/>
      <c r="M490" s="245"/>
      <c r="N490" s="245"/>
      <c r="O490" s="245"/>
    </row>
    <row r="491" spans="2:15">
      <c r="B491" s="245"/>
      <c r="C491" s="245"/>
      <c r="D491" s="245"/>
      <c r="E491" s="245"/>
      <c r="F491" s="245"/>
      <c r="G491" s="245"/>
      <c r="H491" s="261"/>
      <c r="I491" s="245"/>
      <c r="J491" s="245"/>
      <c r="K491" s="245"/>
      <c r="L491" s="245"/>
      <c r="M491" s="245"/>
      <c r="N491" s="245"/>
      <c r="O491" s="245"/>
    </row>
    <row r="492" spans="2:15">
      <c r="B492" s="245"/>
      <c r="C492" s="245"/>
      <c r="D492" s="245"/>
      <c r="E492" s="245"/>
      <c r="F492" s="245"/>
      <c r="G492" s="245"/>
      <c r="H492" s="261"/>
      <c r="I492" s="245"/>
      <c r="J492" s="245"/>
      <c r="K492" s="245"/>
      <c r="L492" s="245"/>
      <c r="M492" s="245"/>
      <c r="N492" s="245"/>
      <c r="O492" s="245"/>
    </row>
    <row r="493" spans="2:15">
      <c r="B493" s="245"/>
      <c r="C493" s="245"/>
      <c r="D493" s="245"/>
      <c r="E493" s="245"/>
      <c r="F493" s="245"/>
      <c r="G493" s="245"/>
      <c r="H493" s="261"/>
      <c r="I493" s="245"/>
      <c r="J493" s="245"/>
      <c r="K493" s="245"/>
      <c r="L493" s="245"/>
      <c r="M493" s="245"/>
      <c r="N493" s="245"/>
      <c r="O493" s="245"/>
    </row>
    <row r="494" spans="2:15">
      <c r="B494" s="245"/>
      <c r="C494" s="245"/>
      <c r="D494" s="245"/>
      <c r="E494" s="245"/>
      <c r="F494" s="245"/>
      <c r="G494" s="245"/>
      <c r="H494" s="261"/>
      <c r="I494" s="245"/>
      <c r="J494" s="245"/>
      <c r="K494" s="245"/>
      <c r="L494" s="245"/>
      <c r="M494" s="245"/>
      <c r="N494" s="245"/>
      <c r="O494" s="245"/>
    </row>
    <row r="495" spans="2:15">
      <c r="B495" s="245"/>
      <c r="C495" s="245"/>
      <c r="D495" s="245"/>
      <c r="E495" s="245"/>
      <c r="F495" s="245"/>
      <c r="G495" s="245"/>
      <c r="H495" s="261"/>
      <c r="I495" s="245"/>
      <c r="J495" s="245"/>
      <c r="K495" s="245"/>
      <c r="L495" s="245"/>
      <c r="M495" s="245"/>
      <c r="N495" s="245"/>
      <c r="O495" s="245"/>
    </row>
    <row r="496" spans="2:15">
      <c r="B496" s="245"/>
      <c r="C496" s="245"/>
      <c r="D496" s="245"/>
      <c r="E496" s="245"/>
      <c r="F496" s="245"/>
      <c r="G496" s="245"/>
      <c r="H496" s="261"/>
      <c r="I496" s="245"/>
      <c r="J496" s="245"/>
      <c r="K496" s="245"/>
      <c r="L496" s="245"/>
      <c r="M496" s="245"/>
      <c r="N496" s="245"/>
      <c r="O496" s="245"/>
    </row>
    <row r="497" spans="2:15">
      <c r="B497" s="245"/>
      <c r="C497" s="245"/>
      <c r="D497" s="245"/>
      <c r="E497" s="245"/>
      <c r="F497" s="245"/>
      <c r="G497" s="245"/>
      <c r="H497" s="261"/>
      <c r="I497" s="245"/>
      <c r="J497" s="245"/>
      <c r="K497" s="245"/>
      <c r="L497" s="245"/>
      <c r="M497" s="245"/>
      <c r="N497" s="245"/>
      <c r="O497" s="245"/>
    </row>
    <row r="498" spans="2:15">
      <c r="B498" s="245"/>
      <c r="C498" s="245"/>
      <c r="D498" s="245"/>
      <c r="E498" s="245"/>
      <c r="F498" s="245"/>
      <c r="G498" s="245"/>
      <c r="H498" s="261"/>
      <c r="I498" s="245"/>
      <c r="J498" s="245"/>
      <c r="K498" s="245"/>
      <c r="L498" s="245"/>
      <c r="M498" s="245"/>
      <c r="N498" s="245"/>
      <c r="O498" s="245"/>
    </row>
    <row r="499" spans="2:15">
      <c r="B499" s="245"/>
      <c r="C499" s="245"/>
      <c r="D499" s="245"/>
      <c r="E499" s="245"/>
      <c r="F499" s="245"/>
      <c r="G499" s="245"/>
      <c r="H499" s="261"/>
      <c r="I499" s="245"/>
      <c r="J499" s="245"/>
      <c r="K499" s="245"/>
      <c r="L499" s="245"/>
      <c r="M499" s="245"/>
      <c r="N499" s="245"/>
      <c r="O499" s="245"/>
    </row>
    <row r="500" spans="2:15">
      <c r="B500" s="245"/>
      <c r="C500" s="245"/>
      <c r="D500" s="245"/>
      <c r="E500" s="245"/>
      <c r="F500" s="245"/>
      <c r="G500" s="245"/>
      <c r="H500" s="261"/>
      <c r="I500" s="245"/>
      <c r="J500" s="245"/>
      <c r="K500" s="245"/>
      <c r="L500" s="245"/>
      <c r="M500" s="245"/>
      <c r="N500" s="245"/>
      <c r="O500" s="245"/>
    </row>
    <row r="501" spans="2:15">
      <c r="B501" s="245"/>
      <c r="C501" s="245"/>
      <c r="D501" s="245"/>
      <c r="E501" s="245"/>
      <c r="F501" s="245"/>
      <c r="G501" s="245"/>
      <c r="H501" s="261"/>
      <c r="I501" s="245"/>
      <c r="J501" s="245"/>
      <c r="K501" s="245"/>
      <c r="L501" s="245"/>
      <c r="M501" s="245"/>
      <c r="N501" s="245"/>
      <c r="O501" s="245"/>
    </row>
    <row r="502" spans="2:15">
      <c r="B502" s="245"/>
      <c r="C502" s="245"/>
      <c r="D502" s="245"/>
      <c r="E502" s="245"/>
      <c r="F502" s="245"/>
      <c r="G502" s="245"/>
      <c r="H502" s="261"/>
      <c r="I502" s="245"/>
      <c r="J502" s="245"/>
      <c r="K502" s="245"/>
      <c r="L502" s="245"/>
      <c r="M502" s="245"/>
      <c r="N502" s="245"/>
      <c r="O502" s="245"/>
    </row>
    <row r="503" spans="2:15">
      <c r="B503" s="245"/>
      <c r="C503" s="245"/>
      <c r="D503" s="245"/>
      <c r="E503" s="245"/>
      <c r="F503" s="245"/>
      <c r="G503" s="245"/>
      <c r="H503" s="261"/>
      <c r="I503" s="245"/>
      <c r="J503" s="245"/>
      <c r="K503" s="245"/>
      <c r="L503" s="245"/>
      <c r="M503" s="245"/>
      <c r="N503" s="245"/>
      <c r="O503" s="245"/>
    </row>
    <row r="504" spans="2:15">
      <c r="B504" s="245"/>
      <c r="C504" s="245"/>
      <c r="D504" s="245"/>
      <c r="E504" s="245"/>
      <c r="F504" s="245"/>
      <c r="G504" s="245"/>
      <c r="H504" s="261"/>
      <c r="I504" s="245"/>
      <c r="J504" s="245"/>
      <c r="K504" s="245"/>
      <c r="L504" s="245"/>
      <c r="M504" s="245"/>
      <c r="N504" s="245"/>
      <c r="O504" s="245"/>
    </row>
    <row r="505" spans="2:15">
      <c r="B505" s="245"/>
      <c r="C505" s="245"/>
      <c r="D505" s="245"/>
      <c r="E505" s="245"/>
      <c r="F505" s="245"/>
      <c r="G505" s="245"/>
      <c r="H505" s="261"/>
      <c r="I505" s="245"/>
      <c r="J505" s="245"/>
      <c r="K505" s="245"/>
      <c r="L505" s="245"/>
      <c r="M505" s="245"/>
      <c r="N505" s="245"/>
      <c r="O505" s="245"/>
    </row>
    <row r="506" spans="2:15">
      <c r="B506" s="245"/>
      <c r="C506" s="245"/>
      <c r="D506" s="245"/>
      <c r="E506" s="245"/>
      <c r="F506" s="245"/>
      <c r="G506" s="245"/>
      <c r="H506" s="261"/>
      <c r="I506" s="245"/>
      <c r="J506" s="245"/>
      <c r="K506" s="245"/>
      <c r="L506" s="245"/>
      <c r="M506" s="245"/>
      <c r="N506" s="245"/>
      <c r="O506" s="245"/>
    </row>
    <row r="507" spans="2:15">
      <c r="B507" s="245"/>
      <c r="C507" s="245"/>
      <c r="D507" s="245"/>
      <c r="E507" s="245"/>
      <c r="F507" s="245"/>
      <c r="G507" s="245"/>
      <c r="H507" s="261"/>
      <c r="I507" s="245"/>
      <c r="J507" s="245"/>
      <c r="K507" s="245"/>
      <c r="L507" s="245"/>
      <c r="M507" s="245"/>
      <c r="N507" s="245"/>
      <c r="O507" s="245"/>
    </row>
    <row r="508" spans="2:15">
      <c r="B508" s="245"/>
      <c r="C508" s="245"/>
      <c r="D508" s="245"/>
      <c r="E508" s="245"/>
      <c r="F508" s="245"/>
      <c r="G508" s="245"/>
      <c r="H508" s="261"/>
      <c r="I508" s="245"/>
      <c r="J508" s="245"/>
      <c r="K508" s="245"/>
      <c r="L508" s="245"/>
      <c r="M508" s="245"/>
      <c r="N508" s="245"/>
      <c r="O508" s="245"/>
    </row>
    <row r="509" spans="2:15">
      <c r="B509" s="245"/>
      <c r="C509" s="245"/>
      <c r="D509" s="245"/>
      <c r="E509" s="245"/>
      <c r="F509" s="245"/>
      <c r="G509" s="245"/>
      <c r="H509" s="261"/>
      <c r="I509" s="245"/>
      <c r="J509" s="245"/>
      <c r="K509" s="245"/>
      <c r="L509" s="245"/>
      <c r="M509" s="245"/>
      <c r="N509" s="245"/>
      <c r="O509" s="245"/>
    </row>
    <row r="510" spans="2:15">
      <c r="B510" s="245"/>
      <c r="C510" s="245"/>
      <c r="D510" s="245"/>
      <c r="E510" s="245"/>
      <c r="F510" s="245"/>
      <c r="G510" s="245"/>
      <c r="H510" s="261"/>
      <c r="I510" s="245"/>
      <c r="J510" s="245"/>
      <c r="K510" s="245"/>
      <c r="L510" s="245"/>
      <c r="M510" s="245"/>
      <c r="N510" s="245"/>
      <c r="O510" s="245"/>
    </row>
    <row r="511" spans="2:15">
      <c r="B511" s="245"/>
      <c r="C511" s="245"/>
      <c r="D511" s="245"/>
      <c r="E511" s="245"/>
      <c r="F511" s="245"/>
      <c r="G511" s="245"/>
      <c r="H511" s="261"/>
      <c r="I511" s="245"/>
      <c r="J511" s="245"/>
      <c r="K511" s="245"/>
      <c r="L511" s="245"/>
      <c r="M511" s="245"/>
      <c r="N511" s="245"/>
      <c r="O511" s="245"/>
    </row>
    <row r="512" spans="2:15">
      <c r="B512" s="245"/>
      <c r="C512" s="245"/>
      <c r="D512" s="245"/>
      <c r="E512" s="245"/>
      <c r="F512" s="245"/>
      <c r="G512" s="245"/>
      <c r="H512" s="261"/>
      <c r="I512" s="245"/>
      <c r="J512" s="245"/>
      <c r="K512" s="245"/>
      <c r="L512" s="245"/>
      <c r="M512" s="245"/>
      <c r="N512" s="245"/>
      <c r="O512" s="245"/>
    </row>
    <row r="513" spans="2:15">
      <c r="B513" s="245"/>
      <c r="C513" s="245"/>
      <c r="D513" s="245"/>
      <c r="E513" s="245"/>
      <c r="F513" s="245"/>
      <c r="G513" s="245"/>
      <c r="H513" s="261"/>
      <c r="I513" s="245"/>
      <c r="J513" s="245"/>
      <c r="K513" s="245"/>
      <c r="L513" s="245"/>
      <c r="M513" s="245"/>
      <c r="N513" s="245"/>
      <c r="O513" s="245"/>
    </row>
    <row r="514" spans="2:15">
      <c r="B514" s="245"/>
      <c r="C514" s="245"/>
      <c r="D514" s="245"/>
      <c r="E514" s="245"/>
      <c r="F514" s="245"/>
      <c r="G514" s="245"/>
      <c r="H514" s="261"/>
      <c r="I514" s="245"/>
      <c r="J514" s="245"/>
      <c r="K514" s="245"/>
      <c r="L514" s="245"/>
      <c r="M514" s="245"/>
      <c r="N514" s="245"/>
      <c r="O514" s="245"/>
    </row>
    <row r="515" spans="2:15">
      <c r="B515" s="245"/>
      <c r="C515" s="245"/>
      <c r="D515" s="245"/>
      <c r="E515" s="245"/>
      <c r="F515" s="245"/>
      <c r="G515" s="245"/>
      <c r="H515" s="261"/>
      <c r="I515" s="245"/>
      <c r="J515" s="245"/>
      <c r="K515" s="245"/>
      <c r="L515" s="245"/>
      <c r="M515" s="245"/>
      <c r="N515" s="245"/>
      <c r="O515" s="245"/>
    </row>
    <row r="516" spans="2:15">
      <c r="B516" s="245"/>
      <c r="C516" s="245"/>
      <c r="D516" s="245"/>
      <c r="E516" s="245"/>
      <c r="F516" s="245"/>
      <c r="G516" s="245"/>
      <c r="H516" s="261"/>
      <c r="I516" s="245"/>
      <c r="J516" s="245"/>
      <c r="K516" s="245"/>
      <c r="L516" s="245"/>
      <c r="M516" s="245"/>
      <c r="N516" s="245"/>
      <c r="O516" s="245"/>
    </row>
    <row r="517" spans="2:15">
      <c r="B517" s="245"/>
      <c r="C517" s="245"/>
      <c r="D517" s="245"/>
      <c r="E517" s="245"/>
      <c r="F517" s="245"/>
      <c r="G517" s="245"/>
      <c r="H517" s="261"/>
      <c r="I517" s="245"/>
      <c r="J517" s="245"/>
      <c r="K517" s="245"/>
      <c r="L517" s="245"/>
      <c r="M517" s="245"/>
      <c r="N517" s="245"/>
      <c r="O517" s="245"/>
    </row>
    <row r="518" spans="2:15">
      <c r="B518" s="245"/>
      <c r="C518" s="245"/>
      <c r="D518" s="245"/>
      <c r="E518" s="245"/>
      <c r="F518" s="245"/>
      <c r="G518" s="245"/>
      <c r="H518" s="261"/>
      <c r="I518" s="245"/>
      <c r="J518" s="245"/>
      <c r="K518" s="245"/>
      <c r="L518" s="245"/>
      <c r="M518" s="245"/>
      <c r="N518" s="245"/>
      <c r="O518" s="245"/>
    </row>
    <row r="519" spans="2:15">
      <c r="B519" s="245"/>
      <c r="C519" s="245"/>
      <c r="D519" s="245"/>
      <c r="E519" s="245"/>
      <c r="F519" s="245"/>
      <c r="G519" s="245"/>
      <c r="H519" s="261"/>
      <c r="I519" s="245"/>
      <c r="J519" s="245"/>
      <c r="K519" s="245"/>
      <c r="L519" s="245"/>
      <c r="M519" s="245"/>
      <c r="N519" s="245"/>
      <c r="O519" s="245"/>
    </row>
    <row r="520" spans="2:15">
      <c r="B520" s="245"/>
      <c r="C520" s="245"/>
      <c r="D520" s="245"/>
      <c r="E520" s="245"/>
      <c r="F520" s="245"/>
      <c r="G520" s="245"/>
      <c r="H520" s="261"/>
      <c r="I520" s="245"/>
      <c r="J520" s="245"/>
      <c r="K520" s="245"/>
      <c r="L520" s="245"/>
      <c r="M520" s="245"/>
      <c r="N520" s="245"/>
      <c r="O520" s="245"/>
    </row>
    <row r="521" spans="2:15">
      <c r="B521" s="245"/>
      <c r="C521" s="245"/>
      <c r="D521" s="245"/>
      <c r="E521" s="245"/>
      <c r="F521" s="245"/>
      <c r="G521" s="245"/>
      <c r="H521" s="261"/>
      <c r="I521" s="245"/>
      <c r="J521" s="245"/>
      <c r="K521" s="245"/>
      <c r="L521" s="245"/>
      <c r="M521" s="245"/>
      <c r="N521" s="245"/>
      <c r="O521" s="245"/>
    </row>
    <row r="522" spans="2:15">
      <c r="B522" s="245"/>
      <c r="C522" s="245"/>
      <c r="D522" s="245"/>
      <c r="E522" s="245"/>
      <c r="F522" s="245"/>
      <c r="G522" s="245"/>
      <c r="H522" s="261"/>
      <c r="I522" s="245"/>
      <c r="J522" s="245"/>
      <c r="K522" s="245"/>
      <c r="L522" s="245"/>
      <c r="M522" s="245"/>
      <c r="N522" s="245"/>
      <c r="O522" s="245"/>
    </row>
    <row r="523" spans="2:15">
      <c r="B523" s="245"/>
      <c r="C523" s="245"/>
      <c r="D523" s="245"/>
      <c r="E523" s="245"/>
      <c r="F523" s="245"/>
      <c r="G523" s="245"/>
      <c r="H523" s="261"/>
      <c r="I523" s="245"/>
      <c r="J523" s="245"/>
      <c r="K523" s="245"/>
      <c r="L523" s="245"/>
      <c r="M523" s="245"/>
      <c r="N523" s="245"/>
      <c r="O523" s="245"/>
    </row>
    <row r="524" spans="2:15">
      <c r="B524" s="245"/>
      <c r="C524" s="245"/>
      <c r="D524" s="245"/>
      <c r="E524" s="245"/>
      <c r="F524" s="245"/>
      <c r="G524" s="245"/>
      <c r="H524" s="261"/>
      <c r="I524" s="245"/>
      <c r="J524" s="245"/>
      <c r="K524" s="245"/>
      <c r="L524" s="245"/>
      <c r="M524" s="245"/>
      <c r="N524" s="245"/>
      <c r="O524" s="245"/>
    </row>
    <row r="525" spans="2:15">
      <c r="B525" s="245"/>
      <c r="C525" s="245"/>
      <c r="D525" s="245"/>
      <c r="E525" s="245"/>
      <c r="F525" s="245"/>
      <c r="G525" s="245"/>
      <c r="H525" s="261"/>
      <c r="I525" s="245"/>
      <c r="J525" s="245"/>
      <c r="K525" s="245"/>
      <c r="L525" s="245"/>
      <c r="M525" s="245"/>
      <c r="N525" s="245"/>
      <c r="O525" s="245"/>
    </row>
    <row r="526" spans="2:15">
      <c r="B526" s="245"/>
      <c r="C526" s="245"/>
      <c r="D526" s="245"/>
      <c r="E526" s="245"/>
      <c r="F526" s="245"/>
      <c r="G526" s="245"/>
      <c r="H526" s="261"/>
      <c r="I526" s="245"/>
      <c r="J526" s="245"/>
      <c r="K526" s="245"/>
      <c r="L526" s="245"/>
      <c r="M526" s="245"/>
      <c r="N526" s="245"/>
      <c r="O526" s="245"/>
    </row>
    <row r="527" spans="2:15">
      <c r="B527" s="245"/>
      <c r="C527" s="245"/>
      <c r="D527" s="245"/>
      <c r="E527" s="245"/>
      <c r="F527" s="245"/>
      <c r="G527" s="245"/>
      <c r="H527" s="261"/>
      <c r="I527" s="245"/>
      <c r="J527" s="245"/>
      <c r="K527" s="245"/>
      <c r="L527" s="245"/>
      <c r="M527" s="245"/>
      <c r="N527" s="245"/>
      <c r="O527" s="245"/>
    </row>
    <row r="528" spans="2:15">
      <c r="B528" s="245"/>
      <c r="C528" s="245"/>
      <c r="D528" s="245"/>
      <c r="E528" s="245"/>
      <c r="F528" s="245"/>
      <c r="G528" s="245"/>
      <c r="H528" s="261"/>
      <c r="I528" s="245"/>
      <c r="J528" s="245"/>
      <c r="K528" s="245"/>
      <c r="L528" s="245"/>
      <c r="M528" s="245"/>
      <c r="N528" s="245"/>
      <c r="O528" s="245"/>
    </row>
    <row r="529" spans="2:15">
      <c r="B529" s="245"/>
      <c r="C529" s="245"/>
      <c r="D529" s="245"/>
      <c r="E529" s="245"/>
      <c r="F529" s="245"/>
      <c r="G529" s="245"/>
      <c r="H529" s="261"/>
      <c r="I529" s="245"/>
      <c r="J529" s="245"/>
      <c r="K529" s="245"/>
      <c r="L529" s="245"/>
      <c r="M529" s="245"/>
      <c r="N529" s="245"/>
      <c r="O529" s="245"/>
    </row>
    <row r="530" spans="2:15">
      <c r="B530" s="245"/>
      <c r="C530" s="245"/>
      <c r="D530" s="245"/>
      <c r="E530" s="245"/>
      <c r="F530" s="245"/>
      <c r="G530" s="245"/>
      <c r="H530" s="261"/>
      <c r="I530" s="245"/>
      <c r="J530" s="245"/>
      <c r="K530" s="245"/>
      <c r="L530" s="245"/>
      <c r="M530" s="245"/>
      <c r="N530" s="245"/>
      <c r="O530" s="245"/>
    </row>
    <row r="531" spans="2:15">
      <c r="B531" s="245"/>
      <c r="C531" s="245"/>
      <c r="D531" s="245"/>
      <c r="E531" s="245"/>
      <c r="F531" s="245"/>
      <c r="G531" s="245"/>
      <c r="H531" s="261"/>
      <c r="I531" s="245"/>
      <c r="J531" s="245"/>
      <c r="K531" s="245"/>
      <c r="L531" s="245"/>
      <c r="M531" s="245"/>
      <c r="N531" s="245"/>
      <c r="O531" s="245"/>
    </row>
    <row r="532" spans="2:15">
      <c r="B532" s="245"/>
      <c r="C532" s="245"/>
      <c r="D532" s="245"/>
      <c r="E532" s="245"/>
      <c r="F532" s="245"/>
      <c r="G532" s="245"/>
      <c r="H532" s="261"/>
      <c r="I532" s="245"/>
      <c r="J532" s="245"/>
      <c r="K532" s="245"/>
      <c r="L532" s="245"/>
      <c r="M532" s="245"/>
      <c r="N532" s="245"/>
      <c r="O532" s="245"/>
    </row>
  </sheetData>
  <mergeCells count="15">
    <mergeCell ref="P2:P3"/>
    <mergeCell ref="O2:O3"/>
    <mergeCell ref="L2:L3"/>
    <mergeCell ref="M2:M3"/>
    <mergeCell ref="A2:A3"/>
    <mergeCell ref="H2:H3"/>
    <mergeCell ref="I2:I3"/>
    <mergeCell ref="J2:J3"/>
    <mergeCell ref="K2:K3"/>
    <mergeCell ref="B2:B3"/>
    <mergeCell ref="C2:C3"/>
    <mergeCell ref="D2:D3"/>
    <mergeCell ref="E2:E3"/>
    <mergeCell ref="F2:F3"/>
    <mergeCell ref="G2:G3"/>
  </mergeCells>
  <printOptions horizontalCentered="1"/>
  <pageMargins left="0.5" right="0.5" top="0.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F1" sqref="F1"/>
    </sheetView>
  </sheetViews>
  <sheetFormatPr baseColWidth="10" defaultColWidth="11.5" defaultRowHeight="13" x14ac:dyDescent="0"/>
  <cols>
    <col min="1" max="1" width="11" style="10" customWidth="1"/>
    <col min="2" max="2" width="9.5" style="10" customWidth="1"/>
    <col min="3" max="3" width="9.33203125" style="10" customWidth="1"/>
    <col min="4" max="4" width="10.1640625" style="10" customWidth="1"/>
    <col min="5" max="5" width="9" style="10" customWidth="1"/>
    <col min="6" max="6" width="11.6640625" style="10" customWidth="1"/>
    <col min="7" max="7" width="23.33203125" style="10" customWidth="1"/>
    <col min="8" max="8" width="18" style="10" customWidth="1"/>
    <col min="9" max="16384" width="11.5" style="10"/>
  </cols>
  <sheetData>
    <row r="1" spans="1:10" s="213" customFormat="1" ht="18" customHeight="1" thickBot="1">
      <c r="A1" s="211" t="s">
        <v>427</v>
      </c>
      <c r="B1" s="212"/>
      <c r="C1" s="212"/>
      <c r="D1" s="212"/>
      <c r="E1" s="212"/>
      <c r="F1" s="316" t="s">
        <v>460</v>
      </c>
      <c r="G1" s="212"/>
      <c r="H1" s="212"/>
      <c r="I1" s="227"/>
      <c r="J1" s="218"/>
    </row>
    <row r="2" spans="1:10" ht="13" customHeight="1">
      <c r="A2" s="219" t="s">
        <v>517</v>
      </c>
      <c r="B2" s="220"/>
      <c r="C2" s="220"/>
      <c r="D2" s="220"/>
      <c r="E2" s="220"/>
      <c r="F2" s="220"/>
      <c r="G2" s="220"/>
      <c r="H2" s="220"/>
      <c r="I2" s="221"/>
    </row>
    <row r="3" spans="1:10" ht="13" customHeight="1">
      <c r="A3" s="222" t="s">
        <v>14</v>
      </c>
      <c r="B3" s="215" t="s">
        <v>18</v>
      </c>
      <c r="C3" s="215" t="s">
        <v>19</v>
      </c>
      <c r="D3" s="215" t="s">
        <v>20</v>
      </c>
      <c r="E3" s="215" t="s">
        <v>21</v>
      </c>
      <c r="F3" s="215" t="s">
        <v>22</v>
      </c>
      <c r="G3" s="215" t="s">
        <v>23</v>
      </c>
      <c r="H3" s="215" t="s">
        <v>25</v>
      </c>
      <c r="I3" s="221"/>
    </row>
    <row r="4" spans="1:10">
      <c r="A4" s="224" t="s">
        <v>15</v>
      </c>
      <c r="B4" s="216" t="s">
        <v>27</v>
      </c>
      <c r="C4" s="216">
        <v>0.1</v>
      </c>
      <c r="D4" s="216">
        <v>0.7</v>
      </c>
      <c r="E4" s="217" t="s">
        <v>27</v>
      </c>
      <c r="F4" s="217" t="s">
        <v>26</v>
      </c>
      <c r="G4" s="217" t="s">
        <v>24</v>
      </c>
      <c r="H4" s="217" t="s">
        <v>26</v>
      </c>
      <c r="I4" s="221"/>
    </row>
    <row r="5" spans="1:10" ht="12.75" customHeight="1">
      <c r="A5" s="381" t="s">
        <v>16</v>
      </c>
      <c r="B5" s="379" t="s">
        <v>29</v>
      </c>
      <c r="C5" s="379" t="s">
        <v>28</v>
      </c>
      <c r="D5" s="379" t="s">
        <v>30</v>
      </c>
      <c r="E5" s="379" t="s">
        <v>445</v>
      </c>
      <c r="F5" s="379" t="s">
        <v>331</v>
      </c>
      <c r="G5" s="379" t="s">
        <v>333</v>
      </c>
      <c r="H5" s="379" t="s">
        <v>332</v>
      </c>
      <c r="I5" s="221"/>
    </row>
    <row r="6" spans="1:10">
      <c r="A6" s="382"/>
      <c r="B6" s="380"/>
      <c r="C6" s="380"/>
      <c r="D6" s="380"/>
      <c r="E6" s="380"/>
      <c r="F6" s="380"/>
      <c r="G6" s="380"/>
      <c r="H6" s="380"/>
      <c r="I6" s="221"/>
    </row>
    <row r="7" spans="1:10">
      <c r="A7" s="382"/>
      <c r="B7" s="380"/>
      <c r="C7" s="380"/>
      <c r="D7" s="380"/>
      <c r="E7" s="380"/>
      <c r="F7" s="380"/>
      <c r="G7" s="380"/>
      <c r="H7" s="380"/>
      <c r="I7" s="221"/>
    </row>
    <row r="8" spans="1:10">
      <c r="A8" s="382"/>
      <c r="B8" s="380"/>
      <c r="C8" s="380"/>
      <c r="D8" s="380"/>
      <c r="E8" s="380"/>
      <c r="F8" s="380"/>
      <c r="G8" s="380"/>
      <c r="H8" s="380"/>
      <c r="I8" s="221"/>
    </row>
    <row r="9" spans="1:10">
      <c r="A9" s="382"/>
      <c r="B9" s="380"/>
      <c r="C9" s="380"/>
      <c r="D9" s="380"/>
      <c r="E9" s="380"/>
      <c r="F9" s="380"/>
      <c r="G9" s="380"/>
      <c r="H9" s="380"/>
      <c r="I9" s="221"/>
    </row>
    <row r="10" spans="1:10">
      <c r="A10" s="382"/>
      <c r="B10" s="380"/>
      <c r="C10" s="380"/>
      <c r="D10" s="380"/>
      <c r="E10" s="380"/>
      <c r="F10" s="380"/>
      <c r="G10" s="380"/>
      <c r="H10" s="380"/>
      <c r="I10" s="221"/>
    </row>
    <row r="11" spans="1:10" ht="82" customHeight="1">
      <c r="A11" s="382"/>
      <c r="B11" s="380"/>
      <c r="C11" s="380"/>
      <c r="D11" s="380"/>
      <c r="E11" s="380"/>
      <c r="F11" s="380"/>
      <c r="G11" s="380"/>
      <c r="H11" s="380"/>
      <c r="I11" s="221"/>
    </row>
    <row r="12" spans="1:10" ht="14" customHeight="1">
      <c r="A12" s="382" t="s">
        <v>17</v>
      </c>
      <c r="B12" s="383" t="s">
        <v>444</v>
      </c>
      <c r="C12" s="383"/>
      <c r="D12" s="383"/>
      <c r="E12" s="383"/>
      <c r="F12" s="383"/>
      <c r="G12" s="383"/>
      <c r="H12" s="383"/>
      <c r="I12" s="221"/>
    </row>
    <row r="13" spans="1:10">
      <c r="A13" s="382"/>
      <c r="B13" s="383"/>
      <c r="C13" s="383"/>
      <c r="D13" s="383"/>
      <c r="E13" s="383"/>
      <c r="F13" s="383"/>
      <c r="G13" s="383"/>
      <c r="H13" s="383"/>
      <c r="I13" s="221"/>
    </row>
    <row r="14" spans="1:10">
      <c r="A14" s="382"/>
      <c r="B14" s="383"/>
      <c r="C14" s="383"/>
      <c r="D14" s="383"/>
      <c r="E14" s="383"/>
      <c r="F14" s="383"/>
      <c r="G14" s="383"/>
      <c r="H14" s="383"/>
      <c r="I14" s="221"/>
    </row>
    <row r="15" spans="1:10">
      <c r="A15" s="228" t="s">
        <v>518</v>
      </c>
      <c r="B15" s="214"/>
      <c r="C15" s="214"/>
      <c r="D15" s="214"/>
      <c r="E15" s="214"/>
      <c r="F15" s="214"/>
      <c r="G15" s="214"/>
      <c r="H15" s="214"/>
      <c r="I15" s="229"/>
    </row>
    <row r="16" spans="1:10">
      <c r="A16" s="222" t="s">
        <v>14</v>
      </c>
      <c r="B16" s="215" t="s">
        <v>18</v>
      </c>
      <c r="C16" s="215" t="s">
        <v>19</v>
      </c>
      <c r="D16" s="215" t="s">
        <v>20</v>
      </c>
      <c r="E16" s="215" t="s">
        <v>334</v>
      </c>
      <c r="F16" s="215" t="s">
        <v>22</v>
      </c>
      <c r="G16" s="215" t="s">
        <v>23</v>
      </c>
      <c r="H16" s="215" t="s">
        <v>25</v>
      </c>
      <c r="I16" s="231" t="s">
        <v>359</v>
      </c>
    </row>
    <row r="17" spans="1:9">
      <c r="A17" s="224" t="s">
        <v>15</v>
      </c>
      <c r="B17" s="216">
        <v>0.3</v>
      </c>
      <c r="C17" s="216">
        <v>0.1</v>
      </c>
      <c r="D17" s="216">
        <v>0.3</v>
      </c>
      <c r="E17" s="216">
        <v>0.05</v>
      </c>
      <c r="F17" s="216">
        <v>0.1</v>
      </c>
      <c r="G17" s="217" t="s">
        <v>26</v>
      </c>
      <c r="H17" s="217" t="s">
        <v>335</v>
      </c>
      <c r="I17" s="232" t="s">
        <v>26</v>
      </c>
    </row>
    <row r="18" spans="1:9">
      <c r="A18" s="381" t="s">
        <v>16</v>
      </c>
      <c r="B18" s="379" t="s">
        <v>447</v>
      </c>
      <c r="C18" s="379" t="s">
        <v>337</v>
      </c>
      <c r="D18" s="379" t="s">
        <v>338</v>
      </c>
      <c r="E18" s="379" t="s">
        <v>339</v>
      </c>
      <c r="F18" s="379" t="s">
        <v>340</v>
      </c>
      <c r="G18" s="379" t="s">
        <v>341</v>
      </c>
      <c r="H18" s="379" t="s">
        <v>343</v>
      </c>
      <c r="I18" s="386" t="s">
        <v>342</v>
      </c>
    </row>
    <row r="19" spans="1:9">
      <c r="A19" s="382"/>
      <c r="B19" s="380"/>
      <c r="C19" s="380"/>
      <c r="D19" s="380"/>
      <c r="E19" s="380"/>
      <c r="F19" s="380"/>
      <c r="G19" s="380"/>
      <c r="H19" s="380"/>
      <c r="I19" s="387"/>
    </row>
    <row r="20" spans="1:9">
      <c r="A20" s="382"/>
      <c r="B20" s="380"/>
      <c r="C20" s="380"/>
      <c r="D20" s="380"/>
      <c r="E20" s="380"/>
      <c r="F20" s="380"/>
      <c r="G20" s="380"/>
      <c r="H20" s="380"/>
      <c r="I20" s="387"/>
    </row>
    <row r="21" spans="1:9">
      <c r="A21" s="382"/>
      <c r="B21" s="380"/>
      <c r="C21" s="380"/>
      <c r="D21" s="380"/>
      <c r="E21" s="380"/>
      <c r="F21" s="380"/>
      <c r="G21" s="380"/>
      <c r="H21" s="380"/>
      <c r="I21" s="387"/>
    </row>
    <row r="22" spans="1:9">
      <c r="A22" s="382"/>
      <c r="B22" s="380"/>
      <c r="C22" s="380"/>
      <c r="D22" s="380"/>
      <c r="E22" s="380"/>
      <c r="F22" s="380"/>
      <c r="G22" s="380"/>
      <c r="H22" s="380"/>
      <c r="I22" s="387"/>
    </row>
    <row r="23" spans="1:9">
      <c r="A23" s="382"/>
      <c r="B23" s="380"/>
      <c r="C23" s="380"/>
      <c r="D23" s="380"/>
      <c r="E23" s="380"/>
      <c r="F23" s="380"/>
      <c r="G23" s="380"/>
      <c r="H23" s="380"/>
      <c r="I23" s="387"/>
    </row>
    <row r="24" spans="1:9" ht="66.75" customHeight="1">
      <c r="A24" s="382"/>
      <c r="B24" s="380"/>
      <c r="C24" s="380"/>
      <c r="D24" s="380"/>
      <c r="E24" s="380"/>
      <c r="F24" s="380"/>
      <c r="G24" s="380"/>
      <c r="H24" s="380"/>
      <c r="I24" s="387"/>
    </row>
    <row r="25" spans="1:9">
      <c r="A25" s="382" t="s">
        <v>17</v>
      </c>
      <c r="B25" s="383" t="s">
        <v>446</v>
      </c>
      <c r="C25" s="383"/>
      <c r="D25" s="383"/>
      <c r="E25" s="383"/>
      <c r="F25" s="383"/>
      <c r="G25" s="383"/>
      <c r="H25" s="383"/>
      <c r="I25" s="221"/>
    </row>
    <row r="26" spans="1:9">
      <c r="A26" s="382"/>
      <c r="B26" s="383"/>
      <c r="C26" s="383"/>
      <c r="D26" s="383"/>
      <c r="E26" s="383"/>
      <c r="F26" s="383"/>
      <c r="G26" s="383"/>
      <c r="H26" s="383"/>
      <c r="I26" s="221"/>
    </row>
    <row r="27" spans="1:9">
      <c r="A27" s="384"/>
      <c r="B27" s="385"/>
      <c r="C27" s="385"/>
      <c r="D27" s="385"/>
      <c r="E27" s="385"/>
      <c r="F27" s="385"/>
      <c r="G27" s="385"/>
      <c r="H27" s="385"/>
      <c r="I27" s="226"/>
    </row>
    <row r="28" spans="1:9">
      <c r="A28" s="219" t="s">
        <v>519</v>
      </c>
      <c r="B28" s="220"/>
      <c r="C28" s="220"/>
      <c r="D28" s="220"/>
      <c r="E28" s="220"/>
      <c r="F28" s="220"/>
      <c r="G28" s="220"/>
      <c r="H28" s="220"/>
      <c r="I28" s="221"/>
    </row>
    <row r="29" spans="1:9">
      <c r="A29" s="222" t="s">
        <v>14</v>
      </c>
      <c r="B29" s="215" t="s">
        <v>18</v>
      </c>
      <c r="C29" s="215" t="s">
        <v>19</v>
      </c>
      <c r="D29" s="215" t="s">
        <v>20</v>
      </c>
      <c r="E29" s="215"/>
      <c r="F29" s="215" t="s">
        <v>336</v>
      </c>
      <c r="G29" s="215" t="s">
        <v>23</v>
      </c>
      <c r="H29" s="215" t="s">
        <v>25</v>
      </c>
      <c r="I29" s="221"/>
    </row>
    <row r="30" spans="1:9">
      <c r="A30" s="224" t="s">
        <v>15</v>
      </c>
      <c r="B30" s="216">
        <v>0.3</v>
      </c>
      <c r="C30" s="216">
        <v>0.2</v>
      </c>
      <c r="D30" s="216">
        <v>0.3</v>
      </c>
      <c r="E30" s="217"/>
      <c r="F30" s="217" t="s">
        <v>26</v>
      </c>
      <c r="G30" s="217">
        <v>0.05</v>
      </c>
      <c r="H30" s="217">
        <v>0.15</v>
      </c>
      <c r="I30" s="221"/>
    </row>
    <row r="31" spans="1:9" ht="13" customHeight="1">
      <c r="A31" s="381" t="s">
        <v>16</v>
      </c>
      <c r="B31" s="379" t="s">
        <v>448</v>
      </c>
      <c r="C31" s="379" t="s">
        <v>449</v>
      </c>
      <c r="D31" s="379" t="s">
        <v>345</v>
      </c>
      <c r="E31" s="379"/>
      <c r="F31" s="379" t="s">
        <v>344</v>
      </c>
      <c r="G31" s="379" t="s">
        <v>333</v>
      </c>
      <c r="H31" s="379" t="s">
        <v>346</v>
      </c>
      <c r="I31" s="221"/>
    </row>
    <row r="32" spans="1:9">
      <c r="A32" s="382"/>
      <c r="B32" s="380"/>
      <c r="C32" s="380"/>
      <c r="D32" s="380"/>
      <c r="E32" s="380"/>
      <c r="F32" s="380"/>
      <c r="G32" s="380"/>
      <c r="H32" s="380"/>
      <c r="I32" s="221"/>
    </row>
    <row r="33" spans="1:9">
      <c r="A33" s="382"/>
      <c r="B33" s="380"/>
      <c r="C33" s="380"/>
      <c r="D33" s="380"/>
      <c r="E33" s="380"/>
      <c r="F33" s="380"/>
      <c r="G33" s="380"/>
      <c r="H33" s="380"/>
      <c r="I33" s="221"/>
    </row>
    <row r="34" spans="1:9">
      <c r="A34" s="382"/>
      <c r="B34" s="380"/>
      <c r="C34" s="380"/>
      <c r="D34" s="380"/>
      <c r="E34" s="380"/>
      <c r="F34" s="380"/>
      <c r="G34" s="380"/>
      <c r="H34" s="380"/>
      <c r="I34" s="221"/>
    </row>
    <row r="35" spans="1:9">
      <c r="A35" s="382"/>
      <c r="B35" s="380"/>
      <c r="C35" s="380"/>
      <c r="D35" s="380"/>
      <c r="E35" s="380"/>
      <c r="F35" s="380"/>
      <c r="G35" s="380"/>
      <c r="H35" s="380"/>
      <c r="I35" s="221"/>
    </row>
    <row r="36" spans="1:9">
      <c r="A36" s="382"/>
      <c r="B36" s="380"/>
      <c r="C36" s="380"/>
      <c r="D36" s="380"/>
      <c r="E36" s="380"/>
      <c r="F36" s="380"/>
      <c r="G36" s="380"/>
      <c r="H36" s="380"/>
      <c r="I36" s="221"/>
    </row>
    <row r="37" spans="1:9" ht="82" customHeight="1">
      <c r="A37" s="382"/>
      <c r="B37" s="380"/>
      <c r="C37" s="380"/>
      <c r="D37" s="380"/>
      <c r="E37" s="380"/>
      <c r="F37" s="380"/>
      <c r="G37" s="380"/>
      <c r="H37" s="380"/>
      <c r="I37" s="221"/>
    </row>
    <row r="38" spans="1:9" ht="13" customHeight="1">
      <c r="A38" s="382" t="s">
        <v>17</v>
      </c>
      <c r="B38" s="383" t="s">
        <v>422</v>
      </c>
      <c r="C38" s="383"/>
      <c r="D38" s="383"/>
      <c r="E38" s="383"/>
      <c r="F38" s="383"/>
      <c r="G38" s="383"/>
      <c r="H38" s="383"/>
      <c r="I38" s="221"/>
    </row>
    <row r="39" spans="1:9">
      <c r="A39" s="382"/>
      <c r="B39" s="383"/>
      <c r="C39" s="383"/>
      <c r="D39" s="383"/>
      <c r="E39" s="383"/>
      <c r="F39" s="383"/>
      <c r="G39" s="383"/>
      <c r="H39" s="383"/>
      <c r="I39" s="221"/>
    </row>
    <row r="40" spans="1:9">
      <c r="A40" s="382"/>
      <c r="B40" s="383"/>
      <c r="C40" s="383"/>
      <c r="D40" s="383"/>
      <c r="E40" s="383"/>
      <c r="F40" s="383"/>
      <c r="G40" s="383"/>
      <c r="H40" s="383"/>
      <c r="I40" s="221"/>
    </row>
    <row r="41" spans="1:9">
      <c r="A41" s="228" t="s">
        <v>520</v>
      </c>
      <c r="B41" s="214"/>
      <c r="C41" s="214"/>
      <c r="D41" s="214"/>
      <c r="E41" s="214"/>
      <c r="F41" s="214"/>
      <c r="G41" s="214"/>
      <c r="H41" s="214"/>
      <c r="I41" s="229"/>
    </row>
    <row r="42" spans="1:9">
      <c r="A42" s="222" t="s">
        <v>14</v>
      </c>
      <c r="B42" s="215" t="s">
        <v>18</v>
      </c>
      <c r="C42" s="215" t="s">
        <v>19</v>
      </c>
      <c r="D42" s="215" t="s">
        <v>20</v>
      </c>
      <c r="E42" s="215" t="s">
        <v>334</v>
      </c>
      <c r="F42" s="215" t="s">
        <v>21</v>
      </c>
      <c r="G42" s="215" t="s">
        <v>23</v>
      </c>
      <c r="H42" s="215" t="s">
        <v>25</v>
      </c>
      <c r="I42" s="231" t="s">
        <v>359</v>
      </c>
    </row>
    <row r="43" spans="1:9">
      <c r="A43" s="224" t="s">
        <v>15</v>
      </c>
      <c r="B43" s="216">
        <v>0.4</v>
      </c>
      <c r="C43" s="216" t="s">
        <v>452</v>
      </c>
      <c r="D43" s="216">
        <v>0.1</v>
      </c>
      <c r="E43" s="216" t="s">
        <v>347</v>
      </c>
      <c r="F43" s="216" t="s">
        <v>451</v>
      </c>
      <c r="G43" s="216">
        <v>0.01</v>
      </c>
      <c r="H43" s="217" t="s">
        <v>26</v>
      </c>
      <c r="I43" s="232" t="s">
        <v>348</v>
      </c>
    </row>
    <row r="44" spans="1:9" ht="13" customHeight="1">
      <c r="A44" s="381" t="s">
        <v>16</v>
      </c>
      <c r="B44" s="379" t="s">
        <v>349</v>
      </c>
      <c r="C44" s="379" t="s">
        <v>450</v>
      </c>
      <c r="D44" s="379" t="s">
        <v>350</v>
      </c>
      <c r="E44" s="379" t="s">
        <v>351</v>
      </c>
      <c r="F44" s="379" t="s">
        <v>453</v>
      </c>
      <c r="G44" s="379" t="s">
        <v>352</v>
      </c>
      <c r="H44" s="379" t="s">
        <v>355</v>
      </c>
      <c r="I44" s="386" t="s">
        <v>353</v>
      </c>
    </row>
    <row r="45" spans="1:9">
      <c r="A45" s="382"/>
      <c r="B45" s="380"/>
      <c r="C45" s="380"/>
      <c r="D45" s="380"/>
      <c r="E45" s="380"/>
      <c r="F45" s="380"/>
      <c r="G45" s="380"/>
      <c r="H45" s="380"/>
      <c r="I45" s="387"/>
    </row>
    <row r="46" spans="1:9">
      <c r="A46" s="382"/>
      <c r="B46" s="380"/>
      <c r="C46" s="380"/>
      <c r="D46" s="380"/>
      <c r="E46" s="380"/>
      <c r="F46" s="380"/>
      <c r="G46" s="380"/>
      <c r="H46" s="380"/>
      <c r="I46" s="387"/>
    </row>
    <row r="47" spans="1:9">
      <c r="A47" s="382"/>
      <c r="B47" s="380"/>
      <c r="C47" s="380"/>
      <c r="D47" s="380"/>
      <c r="E47" s="380"/>
      <c r="F47" s="380"/>
      <c r="G47" s="380"/>
      <c r="H47" s="380"/>
      <c r="I47" s="387"/>
    </row>
    <row r="48" spans="1:9">
      <c r="A48" s="382"/>
      <c r="B48" s="380"/>
      <c r="C48" s="380"/>
      <c r="D48" s="380"/>
      <c r="E48" s="380"/>
      <c r="F48" s="380"/>
      <c r="G48" s="380"/>
      <c r="H48" s="380"/>
      <c r="I48" s="387"/>
    </row>
    <row r="49" spans="1:9">
      <c r="A49" s="382"/>
      <c r="B49" s="380"/>
      <c r="C49" s="380"/>
      <c r="D49" s="380"/>
      <c r="E49" s="380"/>
      <c r="F49" s="380"/>
      <c r="G49" s="380"/>
      <c r="H49" s="380"/>
      <c r="I49" s="387"/>
    </row>
    <row r="50" spans="1:9" ht="75" customHeight="1">
      <c r="A50" s="382"/>
      <c r="B50" s="380"/>
      <c r="C50" s="380"/>
      <c r="D50" s="380"/>
      <c r="E50" s="380"/>
      <c r="F50" s="380"/>
      <c r="G50" s="380"/>
      <c r="H50" s="380"/>
      <c r="I50" s="387"/>
    </row>
    <row r="51" spans="1:9" ht="13" customHeight="1">
      <c r="A51" s="382" t="s">
        <v>17</v>
      </c>
      <c r="B51" s="383" t="s">
        <v>354</v>
      </c>
      <c r="C51" s="383"/>
      <c r="D51" s="383"/>
      <c r="E51" s="383"/>
      <c r="F51" s="383"/>
      <c r="G51" s="383"/>
      <c r="H51" s="383"/>
      <c r="I51" s="221"/>
    </row>
    <row r="52" spans="1:9">
      <c r="A52" s="382"/>
      <c r="B52" s="383"/>
      <c r="C52" s="383"/>
      <c r="D52" s="383"/>
      <c r="E52" s="383"/>
      <c r="F52" s="383"/>
      <c r="G52" s="383"/>
      <c r="H52" s="383"/>
      <c r="I52" s="221"/>
    </row>
    <row r="53" spans="1:9">
      <c r="A53" s="384"/>
      <c r="B53" s="385"/>
      <c r="C53" s="385"/>
      <c r="D53" s="385"/>
      <c r="E53" s="385"/>
      <c r="F53" s="385"/>
      <c r="G53" s="385"/>
      <c r="H53" s="385"/>
      <c r="I53" s="226"/>
    </row>
    <row r="54" spans="1:9">
      <c r="A54" s="219" t="s">
        <v>1</v>
      </c>
      <c r="B54" s="220"/>
      <c r="C54" s="220"/>
      <c r="D54" s="220"/>
      <c r="E54" s="220"/>
      <c r="F54" s="220"/>
      <c r="G54" s="220"/>
      <c r="H54" s="220"/>
      <c r="I54" s="221"/>
    </row>
    <row r="55" spans="1:9">
      <c r="A55" s="222" t="s">
        <v>14</v>
      </c>
      <c r="B55" s="215" t="s">
        <v>18</v>
      </c>
      <c r="C55" s="215" t="s">
        <v>19</v>
      </c>
      <c r="D55" s="215" t="s">
        <v>20</v>
      </c>
      <c r="E55" s="215" t="s">
        <v>21</v>
      </c>
      <c r="F55" s="215" t="s">
        <v>359</v>
      </c>
      <c r="G55" s="215" t="s">
        <v>23</v>
      </c>
      <c r="H55" s="215" t="s">
        <v>25</v>
      </c>
      <c r="I55" s="221"/>
    </row>
    <row r="56" spans="1:9">
      <c r="A56" s="224" t="s">
        <v>15</v>
      </c>
      <c r="B56" s="216">
        <v>0.2</v>
      </c>
      <c r="C56" s="216">
        <v>0.25</v>
      </c>
      <c r="D56" s="216">
        <v>0.25</v>
      </c>
      <c r="E56" s="216">
        <v>0.15</v>
      </c>
      <c r="F56" s="216">
        <v>0.05</v>
      </c>
      <c r="G56" s="217" t="s">
        <v>26</v>
      </c>
      <c r="H56" s="217" t="s">
        <v>363</v>
      </c>
      <c r="I56" s="221"/>
    </row>
    <row r="57" spans="1:9" ht="13" customHeight="1">
      <c r="A57" s="381" t="s">
        <v>16</v>
      </c>
      <c r="B57" s="379" t="s">
        <v>454</v>
      </c>
      <c r="C57" s="379" t="s">
        <v>356</v>
      </c>
      <c r="D57" s="379" t="s">
        <v>357</v>
      </c>
      <c r="E57" s="379" t="s">
        <v>358</v>
      </c>
      <c r="F57" s="379" t="s">
        <v>360</v>
      </c>
      <c r="G57" s="379" t="s">
        <v>361</v>
      </c>
      <c r="H57" s="379" t="s">
        <v>362</v>
      </c>
      <c r="I57" s="221"/>
    </row>
    <row r="58" spans="1:9">
      <c r="A58" s="382"/>
      <c r="B58" s="380"/>
      <c r="C58" s="380"/>
      <c r="D58" s="380"/>
      <c r="E58" s="380"/>
      <c r="F58" s="380"/>
      <c r="G58" s="380"/>
      <c r="H58" s="380"/>
      <c r="I58" s="221"/>
    </row>
    <row r="59" spans="1:9">
      <c r="A59" s="382"/>
      <c r="B59" s="380"/>
      <c r="C59" s="380"/>
      <c r="D59" s="380"/>
      <c r="E59" s="380"/>
      <c r="F59" s="380"/>
      <c r="G59" s="380"/>
      <c r="H59" s="380"/>
      <c r="I59" s="221"/>
    </row>
    <row r="60" spans="1:9">
      <c r="A60" s="382"/>
      <c r="B60" s="380"/>
      <c r="C60" s="380"/>
      <c r="D60" s="380"/>
      <c r="E60" s="380"/>
      <c r="F60" s="380"/>
      <c r="G60" s="380"/>
      <c r="H60" s="380"/>
      <c r="I60" s="221"/>
    </row>
    <row r="61" spans="1:9">
      <c r="A61" s="382"/>
      <c r="B61" s="380"/>
      <c r="C61" s="380"/>
      <c r="D61" s="380"/>
      <c r="E61" s="380"/>
      <c r="F61" s="380"/>
      <c r="G61" s="380"/>
      <c r="H61" s="380"/>
      <c r="I61" s="221"/>
    </row>
    <row r="62" spans="1:9">
      <c r="A62" s="382"/>
      <c r="B62" s="380"/>
      <c r="C62" s="380"/>
      <c r="D62" s="380"/>
      <c r="E62" s="380"/>
      <c r="F62" s="380"/>
      <c r="G62" s="380"/>
      <c r="H62" s="380"/>
      <c r="I62" s="221"/>
    </row>
    <row r="63" spans="1:9" ht="59.25" customHeight="1">
      <c r="A63" s="382"/>
      <c r="B63" s="380"/>
      <c r="C63" s="380"/>
      <c r="D63" s="380"/>
      <c r="E63" s="380"/>
      <c r="F63" s="380"/>
      <c r="G63" s="380"/>
      <c r="H63" s="380"/>
      <c r="I63" s="221"/>
    </row>
    <row r="64" spans="1:9">
      <c r="A64" s="382" t="s">
        <v>17</v>
      </c>
      <c r="B64" s="383" t="s">
        <v>364</v>
      </c>
      <c r="C64" s="383"/>
      <c r="D64" s="383"/>
      <c r="E64" s="383"/>
      <c r="F64" s="383"/>
      <c r="G64" s="383"/>
      <c r="H64" s="383"/>
      <c r="I64" s="221"/>
    </row>
    <row r="65" spans="1:9">
      <c r="A65" s="382"/>
      <c r="B65" s="383"/>
      <c r="C65" s="383"/>
      <c r="D65" s="383"/>
      <c r="E65" s="383"/>
      <c r="F65" s="383"/>
      <c r="G65" s="383"/>
      <c r="H65" s="383"/>
      <c r="I65" s="221"/>
    </row>
    <row r="66" spans="1:9">
      <c r="A66" s="382"/>
      <c r="B66" s="383"/>
      <c r="C66" s="383"/>
      <c r="D66" s="383"/>
      <c r="E66" s="383"/>
      <c r="F66" s="383"/>
      <c r="G66" s="383"/>
      <c r="H66" s="383"/>
      <c r="I66" s="221"/>
    </row>
    <row r="67" spans="1:9">
      <c r="A67" s="228" t="s">
        <v>464</v>
      </c>
      <c r="B67" s="214"/>
      <c r="C67" s="214"/>
      <c r="D67" s="214"/>
      <c r="E67" s="214"/>
      <c r="F67" s="214"/>
      <c r="G67" s="214"/>
      <c r="H67" s="214"/>
      <c r="I67" s="229"/>
    </row>
    <row r="68" spans="1:9">
      <c r="A68" s="222" t="s">
        <v>14</v>
      </c>
      <c r="B68" s="215" t="s">
        <v>18</v>
      </c>
      <c r="C68" s="215" t="s">
        <v>19</v>
      </c>
      <c r="D68" s="215" t="s">
        <v>20</v>
      </c>
      <c r="E68" s="230" t="s">
        <v>359</v>
      </c>
      <c r="F68" s="215" t="s">
        <v>22</v>
      </c>
      <c r="G68" s="215" t="s">
        <v>23</v>
      </c>
      <c r="H68" s="215" t="s">
        <v>25</v>
      </c>
      <c r="I68" s="231"/>
    </row>
    <row r="69" spans="1:9">
      <c r="A69" s="224" t="s">
        <v>15</v>
      </c>
      <c r="B69" s="216">
        <v>0.25</v>
      </c>
      <c r="C69" s="216">
        <v>0.25</v>
      </c>
      <c r="D69" s="216">
        <v>0.4</v>
      </c>
      <c r="E69" s="216">
        <v>0.01</v>
      </c>
      <c r="F69" s="216" t="s">
        <v>348</v>
      </c>
      <c r="G69" s="216">
        <v>0</v>
      </c>
      <c r="H69" s="216" t="s">
        <v>457</v>
      </c>
      <c r="I69" s="232"/>
    </row>
    <row r="70" spans="1:9" ht="13" customHeight="1">
      <c r="A70" s="381" t="s">
        <v>16</v>
      </c>
      <c r="B70" s="379" t="s">
        <v>366</v>
      </c>
      <c r="C70" s="379" t="s">
        <v>368</v>
      </c>
      <c r="D70" s="379" t="s">
        <v>367</v>
      </c>
      <c r="E70" s="379" t="s">
        <v>455</v>
      </c>
      <c r="F70" s="379" t="s">
        <v>369</v>
      </c>
      <c r="G70" s="379" t="s">
        <v>370</v>
      </c>
      <c r="H70" s="379" t="s">
        <v>456</v>
      </c>
      <c r="I70" s="386"/>
    </row>
    <row r="71" spans="1:9">
      <c r="A71" s="382"/>
      <c r="B71" s="380"/>
      <c r="C71" s="380"/>
      <c r="D71" s="380"/>
      <c r="E71" s="380"/>
      <c r="F71" s="380"/>
      <c r="G71" s="380"/>
      <c r="H71" s="380"/>
      <c r="I71" s="387"/>
    </row>
    <row r="72" spans="1:9">
      <c r="A72" s="382"/>
      <c r="B72" s="380"/>
      <c r="C72" s="380"/>
      <c r="D72" s="380"/>
      <c r="E72" s="380"/>
      <c r="F72" s="380"/>
      <c r="G72" s="380"/>
      <c r="H72" s="380"/>
      <c r="I72" s="387"/>
    </row>
    <row r="73" spans="1:9">
      <c r="A73" s="382"/>
      <c r="B73" s="380"/>
      <c r="C73" s="380"/>
      <c r="D73" s="380"/>
      <c r="E73" s="380"/>
      <c r="F73" s="380"/>
      <c r="G73" s="380"/>
      <c r="H73" s="380"/>
      <c r="I73" s="387"/>
    </row>
    <row r="74" spans="1:9">
      <c r="A74" s="382"/>
      <c r="B74" s="380"/>
      <c r="C74" s="380"/>
      <c r="D74" s="380"/>
      <c r="E74" s="380"/>
      <c r="F74" s="380"/>
      <c r="G74" s="380"/>
      <c r="H74" s="380"/>
      <c r="I74" s="387"/>
    </row>
    <row r="75" spans="1:9">
      <c r="A75" s="382"/>
      <c r="B75" s="380"/>
      <c r="C75" s="380"/>
      <c r="D75" s="380"/>
      <c r="E75" s="380"/>
      <c r="F75" s="380"/>
      <c r="G75" s="380"/>
      <c r="H75" s="380"/>
      <c r="I75" s="387"/>
    </row>
    <row r="76" spans="1:9" ht="82" customHeight="1">
      <c r="A76" s="382"/>
      <c r="B76" s="380"/>
      <c r="C76" s="380"/>
      <c r="D76" s="380"/>
      <c r="E76" s="380"/>
      <c r="F76" s="380"/>
      <c r="G76" s="380"/>
      <c r="H76" s="380"/>
      <c r="I76" s="387"/>
    </row>
    <row r="77" spans="1:9">
      <c r="A77" s="382" t="s">
        <v>17</v>
      </c>
      <c r="B77" s="383" t="s">
        <v>458</v>
      </c>
      <c r="C77" s="383"/>
      <c r="D77" s="383"/>
      <c r="E77" s="383"/>
      <c r="F77" s="383"/>
      <c r="G77" s="383"/>
      <c r="H77" s="383"/>
      <c r="I77" s="221"/>
    </row>
    <row r="78" spans="1:9">
      <c r="A78" s="382"/>
      <c r="B78" s="383"/>
      <c r="C78" s="383"/>
      <c r="D78" s="383"/>
      <c r="E78" s="383"/>
      <c r="F78" s="383"/>
      <c r="G78" s="383"/>
      <c r="H78" s="383"/>
      <c r="I78" s="221"/>
    </row>
    <row r="79" spans="1:9" ht="20.25" customHeight="1">
      <c r="A79" s="384"/>
      <c r="B79" s="385"/>
      <c r="C79" s="385"/>
      <c r="D79" s="385"/>
      <c r="E79" s="385"/>
      <c r="F79" s="385"/>
      <c r="G79" s="385"/>
      <c r="H79" s="385"/>
      <c r="I79" s="226"/>
    </row>
    <row r="80" spans="1:9">
      <c r="A80" s="219" t="s">
        <v>463</v>
      </c>
      <c r="B80" s="220"/>
      <c r="C80" s="220"/>
      <c r="D80" s="220"/>
      <c r="E80" s="220"/>
      <c r="F80" s="220"/>
      <c r="G80" s="220"/>
      <c r="H80" s="220"/>
      <c r="I80" s="221"/>
    </row>
    <row r="81" spans="1:9">
      <c r="A81" s="222" t="s">
        <v>14</v>
      </c>
      <c r="B81" s="215" t="s">
        <v>18</v>
      </c>
      <c r="C81" s="215" t="s">
        <v>19</v>
      </c>
      <c r="D81" s="215" t="s">
        <v>20</v>
      </c>
      <c r="E81" s="215" t="s">
        <v>21</v>
      </c>
      <c r="F81" s="215" t="s">
        <v>22</v>
      </c>
      <c r="G81" s="215" t="s">
        <v>23</v>
      </c>
      <c r="H81" s="215" t="s">
        <v>25</v>
      </c>
      <c r="I81" s="223" t="s">
        <v>334</v>
      </c>
    </row>
    <row r="82" spans="1:9">
      <c r="A82" s="224" t="s">
        <v>15</v>
      </c>
      <c r="B82" s="216">
        <v>0.5</v>
      </c>
      <c r="C82" s="216">
        <v>0.2</v>
      </c>
      <c r="D82" s="216" t="s">
        <v>459</v>
      </c>
      <c r="E82" s="216">
        <v>0.02</v>
      </c>
      <c r="F82" s="216">
        <v>0.1</v>
      </c>
      <c r="G82" s="217" t="s">
        <v>26</v>
      </c>
      <c r="H82" s="217" t="s">
        <v>365</v>
      </c>
      <c r="I82" s="225" t="s">
        <v>335</v>
      </c>
    </row>
    <row r="83" spans="1:9">
      <c r="A83" s="381" t="s">
        <v>16</v>
      </c>
      <c r="B83" s="379" t="s">
        <v>377</v>
      </c>
      <c r="C83" s="379" t="s">
        <v>375</v>
      </c>
      <c r="D83" s="379" t="s">
        <v>374</v>
      </c>
      <c r="E83" s="379" t="s">
        <v>373</v>
      </c>
      <c r="F83" s="379" t="s">
        <v>372</v>
      </c>
      <c r="G83" s="379" t="s">
        <v>371</v>
      </c>
      <c r="H83" s="379" t="s">
        <v>376</v>
      </c>
      <c r="I83" s="386" t="s">
        <v>360</v>
      </c>
    </row>
    <row r="84" spans="1:9">
      <c r="A84" s="382"/>
      <c r="B84" s="380"/>
      <c r="C84" s="380"/>
      <c r="D84" s="380"/>
      <c r="E84" s="380"/>
      <c r="F84" s="380"/>
      <c r="G84" s="380"/>
      <c r="H84" s="380"/>
      <c r="I84" s="387"/>
    </row>
    <row r="85" spans="1:9">
      <c r="A85" s="382"/>
      <c r="B85" s="380"/>
      <c r="C85" s="380"/>
      <c r="D85" s="380"/>
      <c r="E85" s="380"/>
      <c r="F85" s="380"/>
      <c r="G85" s="380"/>
      <c r="H85" s="380"/>
      <c r="I85" s="387"/>
    </row>
    <row r="86" spans="1:9">
      <c r="A86" s="382"/>
      <c r="B86" s="380"/>
      <c r="C86" s="380"/>
      <c r="D86" s="380"/>
      <c r="E86" s="380"/>
      <c r="F86" s="380"/>
      <c r="G86" s="380"/>
      <c r="H86" s="380"/>
      <c r="I86" s="387"/>
    </row>
    <row r="87" spans="1:9">
      <c r="A87" s="382"/>
      <c r="B87" s="380"/>
      <c r="C87" s="380"/>
      <c r="D87" s="380"/>
      <c r="E87" s="380"/>
      <c r="F87" s="380"/>
      <c r="G87" s="380"/>
      <c r="H87" s="380"/>
      <c r="I87" s="387"/>
    </row>
    <row r="88" spans="1:9">
      <c r="A88" s="382"/>
      <c r="B88" s="380"/>
      <c r="C88" s="380"/>
      <c r="D88" s="380"/>
      <c r="E88" s="380"/>
      <c r="F88" s="380"/>
      <c r="G88" s="380"/>
      <c r="H88" s="380"/>
      <c r="I88" s="387"/>
    </row>
    <row r="89" spans="1:9" ht="64.5" customHeight="1">
      <c r="A89" s="382"/>
      <c r="B89" s="380"/>
      <c r="C89" s="380"/>
      <c r="D89" s="380"/>
      <c r="E89" s="380"/>
      <c r="F89" s="380"/>
      <c r="G89" s="380"/>
      <c r="H89" s="380"/>
      <c r="I89" s="387"/>
    </row>
    <row r="90" spans="1:9">
      <c r="A90" s="382" t="s">
        <v>17</v>
      </c>
      <c r="B90" s="383" t="s">
        <v>421</v>
      </c>
      <c r="C90" s="383"/>
      <c r="D90" s="383"/>
      <c r="E90" s="383"/>
      <c r="F90" s="383"/>
      <c r="G90" s="383"/>
      <c r="H90" s="383"/>
      <c r="I90" s="221"/>
    </row>
    <row r="91" spans="1:9">
      <c r="A91" s="382"/>
      <c r="B91" s="383"/>
      <c r="C91" s="383"/>
      <c r="D91" s="383"/>
      <c r="E91" s="383"/>
      <c r="F91" s="383"/>
      <c r="G91" s="383"/>
      <c r="H91" s="383"/>
      <c r="I91" s="221"/>
    </row>
    <row r="92" spans="1:9">
      <c r="A92" s="384"/>
      <c r="B92" s="385"/>
      <c r="C92" s="385"/>
      <c r="D92" s="385"/>
      <c r="E92" s="385"/>
      <c r="F92" s="385"/>
      <c r="G92" s="385"/>
      <c r="H92" s="385"/>
      <c r="I92" s="226"/>
    </row>
  </sheetData>
  <mergeCells count="74">
    <mergeCell ref="I83:I89"/>
    <mergeCell ref="F83:F89"/>
    <mergeCell ref="G83:G89"/>
    <mergeCell ref="H83:H89"/>
    <mergeCell ref="A90:A92"/>
    <mergeCell ref="B90:H92"/>
    <mergeCell ref="A83:A89"/>
    <mergeCell ref="B83:B89"/>
    <mergeCell ref="C83:C89"/>
    <mergeCell ref="D83:D89"/>
    <mergeCell ref="E83:E89"/>
    <mergeCell ref="F70:F76"/>
    <mergeCell ref="G70:G76"/>
    <mergeCell ref="H70:H76"/>
    <mergeCell ref="I70:I76"/>
    <mergeCell ref="A77:A79"/>
    <mergeCell ref="B77:H79"/>
    <mergeCell ref="A70:A76"/>
    <mergeCell ref="B70:B76"/>
    <mergeCell ref="C70:C76"/>
    <mergeCell ref="D70:D76"/>
    <mergeCell ref="E70:E76"/>
    <mergeCell ref="F57:F63"/>
    <mergeCell ref="G57:G63"/>
    <mergeCell ref="H57:H63"/>
    <mergeCell ref="A64:A66"/>
    <mergeCell ref="B64:H66"/>
    <mergeCell ref="A57:A63"/>
    <mergeCell ref="B57:B63"/>
    <mergeCell ref="C57:C63"/>
    <mergeCell ref="D57:D63"/>
    <mergeCell ref="E57:E63"/>
    <mergeCell ref="I44:I50"/>
    <mergeCell ref="A51:A53"/>
    <mergeCell ref="B51:H53"/>
    <mergeCell ref="D31:D37"/>
    <mergeCell ref="E31:E37"/>
    <mergeCell ref="A38:A40"/>
    <mergeCell ref="B38:H40"/>
    <mergeCell ref="A44:A50"/>
    <mergeCell ref="B44:B50"/>
    <mergeCell ref="C44:C50"/>
    <mergeCell ref="D44:D50"/>
    <mergeCell ref="E44:E50"/>
    <mergeCell ref="F44:F50"/>
    <mergeCell ref="G44:G50"/>
    <mergeCell ref="H44:H50"/>
    <mergeCell ref="A25:A27"/>
    <mergeCell ref="B25:H27"/>
    <mergeCell ref="I18:I24"/>
    <mergeCell ref="A31:A37"/>
    <mergeCell ref="B31:B37"/>
    <mergeCell ref="C31:C37"/>
    <mergeCell ref="F31:F37"/>
    <mergeCell ref="G31:G37"/>
    <mergeCell ref="H31:H37"/>
    <mergeCell ref="B12:H14"/>
    <mergeCell ref="A12:A14"/>
    <mergeCell ref="A18:A24"/>
    <mergeCell ref="B18:B24"/>
    <mergeCell ref="C18:C24"/>
    <mergeCell ref="D18:D24"/>
    <mergeCell ref="E18:E24"/>
    <mergeCell ref="F18:F24"/>
    <mergeCell ref="G18:G24"/>
    <mergeCell ref="H18:H24"/>
    <mergeCell ref="G5:G11"/>
    <mergeCell ref="H5:H11"/>
    <mergeCell ref="A5:A11"/>
    <mergeCell ref="B5:B11"/>
    <mergeCell ref="C5:C11"/>
    <mergeCell ref="D5:D11"/>
    <mergeCell ref="E5:E11"/>
    <mergeCell ref="F5:F11"/>
  </mergeCells>
  <phoneticPr fontId="29" type="noConversion"/>
  <pageMargins left="1" right="1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2" workbookViewId="0">
      <selection activeCell="A9" sqref="A9"/>
    </sheetView>
  </sheetViews>
  <sheetFormatPr baseColWidth="10" defaultRowHeight="14" x14ac:dyDescent="0"/>
  <cols>
    <col min="1" max="1" width="12.1640625" bestFit="1" customWidth="1"/>
  </cols>
  <sheetData>
    <row r="1" spans="1:5">
      <c r="A1" t="s">
        <v>512</v>
      </c>
    </row>
    <row r="6" spans="1:5">
      <c r="A6" s="342" t="s">
        <v>513</v>
      </c>
      <c r="B6" s="342" t="s">
        <v>514</v>
      </c>
      <c r="D6" s="6" t="s">
        <v>515</v>
      </c>
      <c r="E6" s="6" t="s">
        <v>516</v>
      </c>
    </row>
    <row r="7" spans="1:5">
      <c r="A7" s="343">
        <f>1.33*10^-4*EXP(-53920/B7)</f>
        <v>1.8806750630668448E-25</v>
      </c>
      <c r="B7">
        <f>850+273.15</f>
        <v>1123.1500000000001</v>
      </c>
      <c r="D7" s="343">
        <f>A7*1000000000000</f>
        <v>1.8806750630668449E-13</v>
      </c>
      <c r="E7" s="343">
        <f>D7*3600</f>
        <v>6.7704302270406416E-10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S1. Unit Nomenclature</vt:lpstr>
      <vt:lpstr>S2 Rock Desc.</vt:lpstr>
      <vt:lpstr>S3 Raman</vt:lpstr>
      <vt:lpstr>S4 U-Pb</vt:lpstr>
      <vt:lpstr>S5 Oxygen</vt:lpstr>
      <vt:lpstr>S6 Petrography</vt:lpstr>
      <vt:lpstr>S7 Diffusivity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Banik, Tenley</dc:creator>
  <cp:lastModifiedBy>Tenley</cp:lastModifiedBy>
  <cp:lastPrinted>2015-07-13T20:50:23Z</cp:lastPrinted>
  <dcterms:created xsi:type="dcterms:W3CDTF">2014-11-20T17:01:34Z</dcterms:created>
  <dcterms:modified xsi:type="dcterms:W3CDTF">2016-12-27T01:40:41Z</dcterms:modified>
</cp:coreProperties>
</file>