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E844F989-7C9D-4427-B23C-1B3456806C24}" xr6:coauthVersionLast="47" xr6:coauthVersionMax="47" xr10:uidLastSave="{00000000-0000-0000-0000-000000000000}"/>
  <bookViews>
    <workbookView xWindow="-120" yWindow="-120" windowWidth="29040" windowHeight="15720" xr2:uid="{17EED4AB-83D1-4B2E-B144-9566F09428D1}"/>
  </bookViews>
  <sheets>
    <sheet name="Table S8" sheetId="1" r:id="rId1"/>
  </sheets>
  <externalReferences>
    <externalReference r:id="rId2"/>
  </externalReferenc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H39" i="1"/>
  <c r="G39" i="1"/>
  <c r="I39" i="1" s="1"/>
  <c r="F39" i="1"/>
  <c r="E39" i="1"/>
  <c r="D39" i="1"/>
  <c r="C39" i="1"/>
  <c r="J38" i="1"/>
  <c r="H38" i="1"/>
  <c r="G38" i="1"/>
  <c r="I38" i="1" s="1"/>
  <c r="F38" i="1"/>
  <c r="E38" i="1"/>
  <c r="D38" i="1"/>
  <c r="C38" i="1"/>
  <c r="H37" i="1"/>
  <c r="G37" i="1"/>
  <c r="F37" i="1"/>
  <c r="E37" i="1"/>
  <c r="D37" i="1"/>
  <c r="C37" i="1"/>
  <c r="I37" i="1" s="1"/>
  <c r="J36" i="1"/>
  <c r="H36" i="1"/>
  <c r="G36" i="1"/>
  <c r="F36" i="1"/>
  <c r="E36" i="1"/>
  <c r="D36" i="1"/>
  <c r="C36" i="1"/>
  <c r="I36" i="1" s="1"/>
  <c r="J35" i="1"/>
  <c r="H35" i="1"/>
  <c r="G35" i="1"/>
  <c r="F35" i="1"/>
  <c r="E35" i="1"/>
  <c r="D35" i="1"/>
  <c r="C35" i="1"/>
  <c r="I35" i="1" s="1"/>
  <c r="J34" i="1"/>
  <c r="H34" i="1"/>
  <c r="G34" i="1"/>
  <c r="F34" i="1"/>
  <c r="E34" i="1"/>
  <c r="D34" i="1"/>
  <c r="C34" i="1"/>
  <c r="I34" i="1" s="1"/>
  <c r="J33" i="1"/>
  <c r="H33" i="1"/>
  <c r="G33" i="1"/>
  <c r="F33" i="1"/>
  <c r="E33" i="1"/>
  <c r="D33" i="1"/>
  <c r="C33" i="1"/>
  <c r="I33" i="1" s="1"/>
  <c r="J32" i="1"/>
  <c r="H32" i="1"/>
  <c r="G32" i="1"/>
  <c r="F32" i="1"/>
  <c r="E32" i="1"/>
  <c r="D32" i="1"/>
  <c r="C32" i="1"/>
  <c r="I32" i="1" s="1"/>
  <c r="J31" i="1"/>
  <c r="H31" i="1"/>
  <c r="G31" i="1"/>
  <c r="F31" i="1"/>
  <c r="E31" i="1"/>
  <c r="D31" i="1"/>
  <c r="C31" i="1"/>
  <c r="I31" i="1" s="1"/>
  <c r="N24" i="1"/>
  <c r="G51" i="1" s="1"/>
  <c r="N23" i="1"/>
  <c r="G50" i="1" s="1"/>
  <c r="AF13" i="1"/>
  <c r="AE13" i="1"/>
  <c r="AD13" i="1"/>
  <c r="AB13" i="1"/>
  <c r="AC13" i="1" s="1"/>
  <c r="J26" i="1" s="1"/>
  <c r="AA13" i="1"/>
  <c r="Y13" i="1"/>
  <c r="X13" i="1"/>
  <c r="V13" i="1"/>
  <c r="U13" i="1"/>
  <c r="W13" i="1" s="1"/>
  <c r="I26" i="1" s="1"/>
  <c r="S13" i="1"/>
  <c r="T13" i="1" s="1"/>
  <c r="R13" i="1"/>
  <c r="P13" i="1"/>
  <c r="L13" i="1"/>
  <c r="K13" i="1"/>
  <c r="J13" i="1"/>
  <c r="O13" i="1" s="1"/>
  <c r="I13" i="1"/>
  <c r="N13" i="1" s="1"/>
  <c r="H13" i="1"/>
  <c r="M13" i="1" s="1"/>
  <c r="F13" i="1"/>
  <c r="D13" i="1"/>
  <c r="C13" i="1"/>
  <c r="E13" i="1" s="1"/>
  <c r="AE12" i="1"/>
  <c r="AD12" i="1"/>
  <c r="AF12" i="1" s="1"/>
  <c r="AC12" i="1"/>
  <c r="AB12" i="1"/>
  <c r="AA12" i="1"/>
  <c r="Y12" i="1"/>
  <c r="X12" i="1"/>
  <c r="V12" i="1"/>
  <c r="U12" i="1"/>
  <c r="N25" i="1" s="1"/>
  <c r="T12" i="1"/>
  <c r="S12" i="1"/>
  <c r="R12" i="1"/>
  <c r="M12" i="1"/>
  <c r="L12" i="1"/>
  <c r="O12" i="1" s="1"/>
  <c r="K12" i="1"/>
  <c r="J12" i="1"/>
  <c r="P12" i="1" s="1"/>
  <c r="I12" i="1"/>
  <c r="N12" i="1" s="1"/>
  <c r="H12" i="1"/>
  <c r="D12" i="1"/>
  <c r="F12" i="1" s="1"/>
  <c r="C12" i="1"/>
  <c r="E12" i="1" s="1"/>
  <c r="C25" i="1" s="1"/>
  <c r="D25" i="1" s="1"/>
  <c r="AF11" i="1"/>
  <c r="I24" i="1" s="1"/>
  <c r="AE11" i="1"/>
  <c r="AD11" i="1"/>
  <c r="AB11" i="1"/>
  <c r="AC11" i="1" s="1"/>
  <c r="J24" i="1" s="1"/>
  <c r="AA11" i="1"/>
  <c r="Y11" i="1"/>
  <c r="X11" i="1"/>
  <c r="W11" i="1"/>
  <c r="V11" i="1"/>
  <c r="U11" i="1"/>
  <c r="S11" i="1"/>
  <c r="T11" i="1" s="1"/>
  <c r="R11" i="1"/>
  <c r="P11" i="1"/>
  <c r="O11" i="1"/>
  <c r="N11" i="1"/>
  <c r="L11" i="1"/>
  <c r="K11" i="1"/>
  <c r="J11" i="1"/>
  <c r="I11" i="1"/>
  <c r="H11" i="1"/>
  <c r="M11" i="1" s="1"/>
  <c r="F11" i="1"/>
  <c r="E11" i="1"/>
  <c r="C24" i="1" s="1"/>
  <c r="D24" i="1" s="1"/>
  <c r="D11" i="1"/>
  <c r="C11" i="1"/>
  <c r="AE10" i="1"/>
  <c r="AF10" i="1" s="1"/>
  <c r="AD10" i="1"/>
  <c r="AB10" i="1"/>
  <c r="AC10" i="1" s="1"/>
  <c r="AA10" i="1"/>
  <c r="Y10" i="1"/>
  <c r="X10" i="1"/>
  <c r="V10" i="1"/>
  <c r="W10" i="1" s="1"/>
  <c r="U10" i="1"/>
  <c r="S10" i="1"/>
  <c r="T10" i="1" s="1"/>
  <c r="R10" i="1"/>
  <c r="L10" i="1"/>
  <c r="K10" i="1"/>
  <c r="O10" i="1" s="1"/>
  <c r="J10" i="1"/>
  <c r="P10" i="1" s="1"/>
  <c r="I10" i="1"/>
  <c r="N10" i="1" s="1"/>
  <c r="H10" i="1"/>
  <c r="M10" i="1" s="1"/>
  <c r="D10" i="1"/>
  <c r="F10" i="1" s="1"/>
  <c r="C10" i="1"/>
  <c r="AE9" i="1"/>
  <c r="AD9" i="1"/>
  <c r="AF9" i="1" s="1"/>
  <c r="AC9" i="1"/>
  <c r="AB9" i="1"/>
  <c r="AA9" i="1"/>
  <c r="Y9" i="1"/>
  <c r="X9" i="1"/>
  <c r="V9" i="1"/>
  <c r="U9" i="1"/>
  <c r="N22" i="1" s="1"/>
  <c r="T9" i="1"/>
  <c r="S9" i="1"/>
  <c r="R9" i="1"/>
  <c r="N9" i="1"/>
  <c r="M9" i="1"/>
  <c r="L9" i="1"/>
  <c r="P9" i="1" s="1"/>
  <c r="K9" i="1"/>
  <c r="J9" i="1"/>
  <c r="I9" i="1"/>
  <c r="H9" i="1"/>
  <c r="D9" i="1"/>
  <c r="F9" i="1" s="1"/>
  <c r="C9" i="1"/>
  <c r="E9" i="1" s="1"/>
  <c r="C22" i="1" s="1"/>
  <c r="Y8" i="1"/>
  <c r="X8" i="1"/>
  <c r="V8" i="1"/>
  <c r="W8" i="1" s="1"/>
  <c r="U8" i="1"/>
  <c r="N21" i="1" s="1"/>
  <c r="S8" i="1"/>
  <c r="T8" i="1" s="1"/>
  <c r="R8" i="1"/>
  <c r="L8" i="1"/>
  <c r="K8" i="1"/>
  <c r="O8" i="1" s="1"/>
  <c r="J8" i="1"/>
  <c r="P8" i="1" s="1"/>
  <c r="I8" i="1"/>
  <c r="N8" i="1" s="1"/>
  <c r="H8" i="1"/>
  <c r="M8" i="1" s="1"/>
  <c r="D8" i="1"/>
  <c r="F8" i="1" s="1"/>
  <c r="C8" i="1"/>
  <c r="AE7" i="1"/>
  <c r="AD7" i="1"/>
  <c r="AF7" i="1" s="1"/>
  <c r="AC7" i="1"/>
  <c r="AB7" i="1"/>
  <c r="AA7" i="1"/>
  <c r="Y7" i="1"/>
  <c r="X7" i="1"/>
  <c r="V7" i="1"/>
  <c r="U7" i="1"/>
  <c r="N20" i="1" s="1"/>
  <c r="T7" i="1"/>
  <c r="S7" i="1"/>
  <c r="R7" i="1"/>
  <c r="N7" i="1"/>
  <c r="M7" i="1"/>
  <c r="L7" i="1"/>
  <c r="P7" i="1" s="1"/>
  <c r="K7" i="1"/>
  <c r="J7" i="1"/>
  <c r="I7" i="1"/>
  <c r="H7" i="1"/>
  <c r="D7" i="1"/>
  <c r="F7" i="1" s="1"/>
  <c r="C7" i="1"/>
  <c r="E7" i="1" s="1"/>
  <c r="C20" i="1" s="1"/>
  <c r="D20" i="1" s="1"/>
  <c r="AF6" i="1"/>
  <c r="I19" i="1" s="1"/>
  <c r="AE6" i="1"/>
  <c r="AD6" i="1"/>
  <c r="AB6" i="1"/>
  <c r="AA6" i="1"/>
  <c r="AC6" i="1" s="1"/>
  <c r="Y6" i="1"/>
  <c r="X6" i="1"/>
  <c r="W6" i="1"/>
  <c r="V6" i="1"/>
  <c r="U6" i="1"/>
  <c r="N19" i="1" s="1"/>
  <c r="S6" i="1"/>
  <c r="R6" i="1"/>
  <c r="T6" i="1" s="1"/>
  <c r="P6" i="1"/>
  <c r="O6" i="1"/>
  <c r="L6" i="1"/>
  <c r="K6" i="1"/>
  <c r="J6" i="1"/>
  <c r="I6" i="1"/>
  <c r="N6" i="1" s="1"/>
  <c r="H6" i="1"/>
  <c r="M6" i="1" s="1"/>
  <c r="F6" i="1"/>
  <c r="D6" i="1"/>
  <c r="C6" i="1"/>
  <c r="E6" i="1" s="1"/>
  <c r="C19" i="1" s="1"/>
  <c r="D19" i="1" s="1"/>
  <c r="AE5" i="1"/>
  <c r="AD5" i="1"/>
  <c r="AF5" i="1" s="1"/>
  <c r="AB5" i="1"/>
  <c r="AC5" i="1" s="1"/>
  <c r="AA5" i="1"/>
  <c r="Y5" i="1"/>
  <c r="X5" i="1"/>
  <c r="V5" i="1"/>
  <c r="U5" i="1"/>
  <c r="N18" i="1" s="1"/>
  <c r="S5" i="1"/>
  <c r="T5" i="1" s="1"/>
  <c r="R5" i="1"/>
  <c r="L5" i="1"/>
  <c r="O5" i="1" s="1"/>
  <c r="K5" i="1"/>
  <c r="J5" i="1"/>
  <c r="P5" i="1" s="1"/>
  <c r="I5" i="1"/>
  <c r="N5" i="1" s="1"/>
  <c r="H5" i="1"/>
  <c r="M5" i="1" s="1"/>
  <c r="D5" i="1"/>
  <c r="C5" i="1"/>
  <c r="F5" i="1" s="1"/>
  <c r="I51" i="1" l="1"/>
  <c r="J51" i="1" s="1"/>
  <c r="H51" i="1"/>
  <c r="O18" i="1"/>
  <c r="G45" i="1"/>
  <c r="J19" i="1"/>
  <c r="I20" i="1"/>
  <c r="G52" i="1"/>
  <c r="O25" i="1"/>
  <c r="C53" i="1"/>
  <c r="K26" i="1"/>
  <c r="I50" i="1"/>
  <c r="J50" i="1" s="1"/>
  <c r="H50" i="1"/>
  <c r="E26" i="1"/>
  <c r="F26" i="1" s="1"/>
  <c r="E19" i="1"/>
  <c r="F19" i="1" s="1"/>
  <c r="K24" i="1"/>
  <c r="C51" i="1"/>
  <c r="C26" i="1"/>
  <c r="D26" i="1" s="1"/>
  <c r="D22" i="1"/>
  <c r="G47" i="1"/>
  <c r="O20" i="1"/>
  <c r="O21" i="1"/>
  <c r="G48" i="1"/>
  <c r="O22" i="1"/>
  <c r="G49" i="1"/>
  <c r="E25" i="1"/>
  <c r="F25" i="1" s="1"/>
  <c r="J20" i="1"/>
  <c r="E24" i="1"/>
  <c r="F24" i="1" s="1"/>
  <c r="G46" i="1"/>
  <c r="O19" i="1"/>
  <c r="I23" i="1"/>
  <c r="J23" i="1" s="1"/>
  <c r="O7" i="1"/>
  <c r="E20" i="1" s="1"/>
  <c r="F20" i="1" s="1"/>
  <c r="O9" i="1"/>
  <c r="W12" i="1"/>
  <c r="I25" i="1" s="1"/>
  <c r="J25" i="1" s="1"/>
  <c r="N26" i="1"/>
  <c r="O23" i="1"/>
  <c r="W7" i="1"/>
  <c r="O24" i="1"/>
  <c r="E5" i="1"/>
  <c r="C18" i="1" s="1"/>
  <c r="D18" i="1" s="1"/>
  <c r="E18" i="1" s="1"/>
  <c r="F18" i="1" s="1"/>
  <c r="W5" i="1"/>
  <c r="I18" i="1" s="1"/>
  <c r="J18" i="1" s="1"/>
  <c r="E8" i="1"/>
  <c r="C21" i="1" s="1"/>
  <c r="D21" i="1" s="1"/>
  <c r="E21" i="1" s="1"/>
  <c r="F21" i="1" s="1"/>
  <c r="E10" i="1"/>
  <c r="C23" i="1" s="1"/>
  <c r="D23" i="1" s="1"/>
  <c r="E23" i="1" s="1"/>
  <c r="F23" i="1" s="1"/>
  <c r="W9" i="1"/>
  <c r="I22" i="1" s="1"/>
  <c r="J22" i="1" s="1"/>
  <c r="K18" i="1" l="1"/>
  <c r="C45" i="1"/>
  <c r="K23" i="1"/>
  <c r="C50" i="1"/>
  <c r="K22" i="1"/>
  <c r="C49" i="1"/>
  <c r="K25" i="1"/>
  <c r="C52" i="1"/>
  <c r="K19" i="1"/>
  <c r="C46" i="1"/>
  <c r="I48" i="1"/>
  <c r="J48" i="1" s="1"/>
  <c r="H48" i="1"/>
  <c r="G53" i="1"/>
  <c r="O26" i="1"/>
  <c r="H46" i="1"/>
  <c r="I46" i="1"/>
  <c r="J46" i="1" s="1"/>
  <c r="D53" i="1"/>
  <c r="E53" i="1"/>
  <c r="F53" i="1" s="1"/>
  <c r="I45" i="1"/>
  <c r="J45" i="1" s="1"/>
  <c r="H45" i="1"/>
  <c r="I49" i="1"/>
  <c r="J49" i="1" s="1"/>
  <c r="H49" i="1"/>
  <c r="E51" i="1"/>
  <c r="F51" i="1" s="1"/>
  <c r="D51" i="1"/>
  <c r="I52" i="1"/>
  <c r="J52" i="1" s="1"/>
  <c r="H52" i="1"/>
  <c r="E22" i="1"/>
  <c r="F22" i="1" s="1"/>
  <c r="K20" i="1"/>
  <c r="C47" i="1"/>
  <c r="I47" i="1"/>
  <c r="H47" i="1"/>
  <c r="D52" i="1" l="1"/>
  <c r="E52" i="1"/>
  <c r="F52" i="1" s="1"/>
  <c r="D49" i="1"/>
  <c r="E49" i="1"/>
  <c r="F49" i="1" s="1"/>
  <c r="E46" i="1"/>
  <c r="D46" i="1"/>
  <c r="I53" i="1"/>
  <c r="H53" i="1"/>
  <c r="J47" i="1"/>
  <c r="E47" i="1"/>
  <c r="F47" i="1" s="1"/>
  <c r="D47" i="1"/>
  <c r="E50" i="1"/>
  <c r="F50" i="1" s="1"/>
  <c r="D50" i="1"/>
  <c r="E45" i="1"/>
  <c r="F45" i="1" s="1"/>
  <c r="D45" i="1"/>
  <c r="J53" i="1" l="1"/>
  <c r="F46" i="1"/>
</calcChain>
</file>

<file path=xl/sharedStrings.xml><?xml version="1.0" encoding="utf-8"?>
<sst xmlns="http://schemas.openxmlformats.org/spreadsheetml/2006/main" count="120" uniqueCount="69">
  <si>
    <t>Table S8: Geothermometry and oxygen fugacity calculations</t>
  </si>
  <si>
    <t>Olivine</t>
  </si>
  <si>
    <t xml:space="preserve">Spinel </t>
  </si>
  <si>
    <t>Orthopyroxene</t>
  </si>
  <si>
    <t>Clinopyroxene</t>
  </si>
  <si>
    <t>Sample avg.</t>
  </si>
  <si>
    <t>Mg</t>
  </si>
  <si>
    <t>Fe</t>
  </si>
  <si>
    <t>Mg/(Mg+Fe)</t>
  </si>
  <si>
    <t>Fe/(Mg+Fe)</t>
  </si>
  <si>
    <r>
      <t>Fe</t>
    </r>
    <r>
      <rPr>
        <vertAlign val="superscript"/>
        <sz val="11"/>
        <color rgb="FF000000"/>
        <rFont val="Times New Roman"/>
        <family val="1"/>
      </rPr>
      <t>2+</t>
    </r>
    <r>
      <rPr>
        <sz val="11"/>
        <color rgb="FF000000"/>
        <rFont val="Times New Roman"/>
        <family val="1"/>
      </rPr>
      <t xml:space="preserve"> </t>
    </r>
  </si>
  <si>
    <r>
      <t>Fe</t>
    </r>
    <r>
      <rPr>
        <vertAlign val="superscript"/>
        <sz val="11"/>
        <color rgb="FF000000"/>
        <rFont val="Times New Roman"/>
        <family val="1"/>
      </rPr>
      <t>3+</t>
    </r>
  </si>
  <si>
    <t>Al</t>
  </si>
  <si>
    <t>Cr</t>
  </si>
  <si>
    <r>
      <t>Cr/(Cr+Al+Fe</t>
    </r>
    <r>
      <rPr>
        <vertAlign val="superscript"/>
        <sz val="11"/>
        <color rgb="FF000000"/>
        <rFont val="Times New Roman"/>
        <family val="1"/>
      </rPr>
      <t>3+</t>
    </r>
    <r>
      <rPr>
        <sz val="11"/>
        <color rgb="FF000000"/>
        <rFont val="Times New Roman"/>
        <family val="1"/>
      </rPr>
      <t>)</t>
    </r>
  </si>
  <si>
    <r>
      <t>Fe</t>
    </r>
    <r>
      <rPr>
        <vertAlign val="superscript"/>
        <sz val="11"/>
        <color rgb="FF000000"/>
        <rFont val="Times New Roman"/>
        <family val="1"/>
      </rPr>
      <t>3+</t>
    </r>
    <r>
      <rPr>
        <sz val="11"/>
        <color rgb="FF000000"/>
        <rFont val="Times New Roman"/>
        <family val="1"/>
      </rPr>
      <t>/(Cr+Al+Fe</t>
    </r>
    <r>
      <rPr>
        <vertAlign val="superscript"/>
        <sz val="11"/>
        <color rgb="FF000000"/>
        <rFont val="Times New Roman"/>
        <family val="1"/>
      </rPr>
      <t>3+</t>
    </r>
    <r>
      <rPr>
        <sz val="11"/>
        <color rgb="FF000000"/>
        <rFont val="Times New Roman"/>
        <family val="1"/>
      </rPr>
      <t>)</t>
    </r>
  </si>
  <si>
    <t>Fe/(Fe+Mg)</t>
  </si>
  <si>
    <r>
      <t>Ca</t>
    </r>
    <r>
      <rPr>
        <vertAlign val="superscript"/>
        <sz val="12"/>
        <color theme="1"/>
        <rFont val="Times New Roman"/>
        <family val="1"/>
      </rPr>
      <t>M2</t>
    </r>
  </si>
  <si>
    <r>
      <t>Na</t>
    </r>
    <r>
      <rPr>
        <vertAlign val="superscript"/>
        <sz val="12"/>
        <color theme="1"/>
        <rFont val="Times New Roman"/>
        <family val="1"/>
      </rPr>
      <t>M2</t>
    </r>
  </si>
  <si>
    <t>Ca*</t>
  </si>
  <si>
    <t>X(Fe, M1)</t>
  </si>
  <si>
    <t>X(Fe, M2)</t>
  </si>
  <si>
    <t xml:space="preserve">lb2005 </t>
  </si>
  <si>
    <t>lb2007</t>
  </si>
  <si>
    <t>lb2011</t>
  </si>
  <si>
    <t>lb2013</t>
  </si>
  <si>
    <t>lb2015</t>
  </si>
  <si>
    <t>lb2018</t>
  </si>
  <si>
    <t>lb2019</t>
  </si>
  <si>
    <t>lb2024</t>
  </si>
  <si>
    <t>lb2027</t>
  </si>
  <si>
    <t xml:space="preserve">Temperature calculation </t>
  </si>
  <si>
    <t>Temperature calculation</t>
  </si>
  <si>
    <t>Jianping et. al, 1995</t>
  </si>
  <si>
    <t xml:space="preserve"> 2 Px, Brey &amp; Kohler, 1990</t>
  </si>
  <si>
    <t xml:space="preserve"> Ca in Opx, Brey &amp; Kohler, 1990</t>
  </si>
  <si>
    <r>
      <t>ln K</t>
    </r>
    <r>
      <rPr>
        <vertAlign val="subscript"/>
        <sz val="12"/>
        <color theme="1"/>
        <rFont val="Times New Roman"/>
        <family val="1"/>
      </rPr>
      <t>d</t>
    </r>
  </si>
  <si>
    <r>
      <t>ln K</t>
    </r>
    <r>
      <rPr>
        <vertAlign val="subscript"/>
        <sz val="12"/>
        <color theme="1"/>
        <rFont val="Times New Roman"/>
        <family val="1"/>
      </rPr>
      <t>d</t>
    </r>
    <r>
      <rPr>
        <vertAlign val="superscript"/>
        <sz val="12"/>
        <color theme="1"/>
        <rFont val="Times New Roman"/>
        <family val="1"/>
      </rPr>
      <t>0</t>
    </r>
  </si>
  <si>
    <t>T (K)</t>
  </si>
  <si>
    <t>T (°C)</t>
  </si>
  <si>
    <t>P (kBar)</t>
  </si>
  <si>
    <r>
      <t>K</t>
    </r>
    <r>
      <rPr>
        <vertAlign val="subscript"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*</t>
    </r>
  </si>
  <si>
    <t>Activity of magnetite component in spinel</t>
  </si>
  <si>
    <t>Spinel</t>
  </si>
  <si>
    <t xml:space="preserve">Mole fraction of endmembers using MELTS Supplemental Calculator </t>
  </si>
  <si>
    <t>2 Px</t>
  </si>
  <si>
    <t>Ca in OPX</t>
  </si>
  <si>
    <r>
      <t>FeO</t>
    </r>
    <r>
      <rPr>
        <b/>
        <vertAlign val="superscript"/>
        <sz val="11"/>
        <color theme="1"/>
        <rFont val="Times New Roman"/>
        <family val="1"/>
      </rPr>
      <t>T</t>
    </r>
  </si>
  <si>
    <r>
      <t>Fe</t>
    </r>
    <r>
      <rPr>
        <vertAlign val="superscript"/>
        <sz val="11"/>
        <color theme="1"/>
        <rFont val="Times New Roman"/>
        <family val="1"/>
      </rPr>
      <t>3+</t>
    </r>
    <r>
      <rPr>
        <sz val="12"/>
        <color theme="1"/>
        <rFont val="Times New Roman"/>
        <family val="1"/>
      </rPr>
      <t>/ΣFe</t>
    </r>
  </si>
  <si>
    <r>
      <t>TiO</t>
    </r>
    <r>
      <rPr>
        <vertAlign val="subscript"/>
        <sz val="11"/>
        <color rgb="FF000000"/>
        <rFont val="Times New Roman"/>
        <family val="1"/>
      </rPr>
      <t>2</t>
    </r>
  </si>
  <si>
    <r>
      <t>Al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</si>
  <si>
    <r>
      <t>Fe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 xml:space="preserve"> (corrected)</t>
    </r>
  </si>
  <si>
    <r>
      <t>Cr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3</t>
    </r>
  </si>
  <si>
    <t>FeO (corrected)</t>
  </si>
  <si>
    <t>MgO</t>
  </si>
  <si>
    <r>
      <t>FeCr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4</t>
    </r>
  </si>
  <si>
    <r>
      <t>FeAl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4</t>
    </r>
  </si>
  <si>
    <r>
      <t>Fe</t>
    </r>
    <r>
      <rPr>
        <vertAlign val="subscript"/>
        <sz val="11"/>
        <color rgb="FF000000"/>
        <rFont val="Times New Roman"/>
        <family val="1"/>
      </rPr>
      <t>3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4</t>
    </r>
  </si>
  <si>
    <r>
      <t>MgAl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O</t>
    </r>
    <r>
      <rPr>
        <vertAlign val="subscript"/>
        <sz val="11"/>
        <color rgb="FF000000"/>
        <rFont val="Times New Roman"/>
        <family val="1"/>
      </rPr>
      <t>4</t>
    </r>
  </si>
  <si>
    <r>
      <t>Fe</t>
    </r>
    <r>
      <rPr>
        <vertAlign val="sub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TiO</t>
    </r>
    <r>
      <rPr>
        <vertAlign val="subscript"/>
        <sz val="11"/>
        <color rgb="FF000000"/>
        <rFont val="Times New Roman"/>
        <family val="1"/>
      </rPr>
      <t>4</t>
    </r>
  </si>
  <si>
    <r>
      <t>α</t>
    </r>
    <r>
      <rPr>
        <vertAlign val="subscript"/>
        <sz val="11"/>
        <color theme="1"/>
        <rFont val="Times New Roman"/>
        <family val="1"/>
      </rPr>
      <t>Fe3O4</t>
    </r>
  </si>
  <si>
    <r>
      <t xml:space="preserve"> Calculation of f</t>
    </r>
    <r>
      <rPr>
        <b/>
        <vertAlign val="subscript"/>
        <sz val="11"/>
        <color rgb="FF000000"/>
        <rFont val="Times New Roman"/>
        <family val="1"/>
      </rPr>
      <t xml:space="preserve">O2 </t>
    </r>
    <r>
      <rPr>
        <b/>
        <sz val="11"/>
        <color rgb="FF000000"/>
        <rFont val="Times New Roman"/>
        <family val="1"/>
      </rPr>
      <t>(using Equation 4, Davies et al., 2017)</t>
    </r>
  </si>
  <si>
    <t xml:space="preserve"> Temperature calculated from 2 Px, Brey &amp; Kohler, 1990</t>
  </si>
  <si>
    <t xml:space="preserve"> Temperature calculated from Ca in Opx, Brey &amp; Kohler, 1990</t>
  </si>
  <si>
    <t>Sample</t>
  </si>
  <si>
    <t xml:space="preserve">T (K) </t>
  </si>
  <si>
    <r>
      <t>FMQ (log f</t>
    </r>
    <r>
      <rPr>
        <vertAlign val="subscript"/>
        <sz val="12"/>
        <color rgb="FF000000"/>
        <rFont val="Times New Roman"/>
        <family val="1"/>
      </rPr>
      <t>O2</t>
    </r>
    <r>
      <rPr>
        <sz val="12"/>
        <color rgb="FF000000"/>
        <rFont val="Times New Roman"/>
        <family val="1"/>
      </rPr>
      <t xml:space="preserve">) </t>
    </r>
  </si>
  <si>
    <r>
      <t>log f</t>
    </r>
    <r>
      <rPr>
        <vertAlign val="subscript"/>
        <sz val="12"/>
        <color rgb="FF000000"/>
        <rFont val="Times New Roman"/>
        <family val="1"/>
      </rPr>
      <t>O2</t>
    </r>
  </si>
  <si>
    <r>
      <t xml:space="preserve">log </t>
    </r>
    <r>
      <rPr>
        <sz val="12"/>
        <color theme="1"/>
        <rFont val="Times New Roman"/>
        <family val="1"/>
      </rPr>
      <t>f</t>
    </r>
    <r>
      <rPr>
        <vertAlign val="subscript"/>
        <sz val="12"/>
        <color theme="1"/>
        <rFont val="Times New Roman"/>
        <family val="1"/>
      </rPr>
      <t>O2</t>
    </r>
    <r>
      <rPr>
        <sz val="12"/>
        <color theme="1"/>
        <rFont val="Times New Roman"/>
        <family val="1"/>
      </rPr>
      <t xml:space="preserve"> (ΔFMQ)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</si>
</sst>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0"/>
    <numFmt numFmtId="166" formatCode="0.0000"/>
    <numFmt numFmtId="167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1"/>
      <color rgb="FF000000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b/>
      <sz val="11"/>
      <color rgb="FF00B050"/>
      <name val="Times New Roman"/>
      <family val="1"/>
    </font>
    <font>
      <sz val="11"/>
      <color rgb="FF00B050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164" fontId="3" fillId="0" borderId="0" xfId="1" applyNumberFormat="1" applyFo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164" fontId="4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center" vertical="center"/>
    </xf>
    <xf numFmtId="164" fontId="5" fillId="0" borderId="11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164" fontId="3" fillId="0" borderId="12" xfId="1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164" fontId="1" fillId="0" borderId="0" xfId="1" applyNumberFormat="1"/>
    <xf numFmtId="1" fontId="5" fillId="0" borderId="0" xfId="1" applyNumberFormat="1" applyFont="1" applyAlignment="1">
      <alignment horizontal="center"/>
    </xf>
    <xf numFmtId="1" fontId="5" fillId="0" borderId="5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1" fontId="5" fillId="0" borderId="7" xfId="1" applyNumberFormat="1" applyFont="1" applyBorder="1" applyAlignment="1">
      <alignment horizontal="center"/>
    </xf>
    <xf numFmtId="1" fontId="5" fillId="0" borderId="8" xfId="1" applyNumberFormat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64" fontId="3" fillId="0" borderId="0" xfId="1" applyNumberFormat="1" applyFont="1" applyAlignment="1">
      <alignment horizontal="left"/>
    </xf>
    <xf numFmtId="164" fontId="5" fillId="0" borderId="0" xfId="1" applyNumberFormat="1" applyFont="1" applyAlignment="1">
      <alignment horizontal="center" vertical="center"/>
    </xf>
    <xf numFmtId="164" fontId="5" fillId="0" borderId="1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0" fontId="3" fillId="0" borderId="5" xfId="1" applyFont="1" applyBorder="1"/>
    <xf numFmtId="165" fontId="3" fillId="0" borderId="12" xfId="1" applyNumberFormat="1" applyFont="1" applyBorder="1" applyAlignment="1">
      <alignment horizontal="center"/>
    </xf>
    <xf numFmtId="165" fontId="3" fillId="0" borderId="14" xfId="1" applyNumberFormat="1" applyFont="1" applyBorder="1" applyAlignment="1">
      <alignment horizontal="left"/>
    </xf>
    <xf numFmtId="164" fontId="3" fillId="0" borderId="4" xfId="1" applyNumberFormat="1" applyFont="1" applyBorder="1"/>
    <xf numFmtId="0" fontId="5" fillId="0" borderId="15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2" fontId="3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/>
    </xf>
    <xf numFmtId="166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center"/>
    </xf>
    <xf numFmtId="2" fontId="3" fillId="0" borderId="5" xfId="1" applyNumberFormat="1" applyFont="1" applyBorder="1" applyAlignment="1">
      <alignment horizontal="center"/>
    </xf>
    <xf numFmtId="167" fontId="3" fillId="0" borderId="4" xfId="1" applyNumberFormat="1" applyFont="1" applyBorder="1" applyAlignment="1">
      <alignment horizontal="center"/>
    </xf>
    <xf numFmtId="167" fontId="3" fillId="0" borderId="0" xfId="1" applyNumberFormat="1" applyFont="1" applyAlignment="1">
      <alignment horizontal="center"/>
    </xf>
    <xf numFmtId="167" fontId="3" fillId="0" borderId="5" xfId="1" applyNumberFormat="1" applyFont="1" applyBorder="1" applyAlignment="1">
      <alignment horizontal="center"/>
    </xf>
    <xf numFmtId="165" fontId="3" fillId="0" borderId="16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167" fontId="6" fillId="0" borderId="5" xfId="1" applyNumberFormat="1" applyFont="1" applyBorder="1" applyAlignment="1">
      <alignment horizontal="center"/>
    </xf>
    <xf numFmtId="167" fontId="6" fillId="0" borderId="0" xfId="1" applyNumberFormat="1" applyFont="1" applyAlignment="1">
      <alignment horizontal="center"/>
    </xf>
    <xf numFmtId="2" fontId="3" fillId="0" borderId="6" xfId="1" applyNumberFormat="1" applyFont="1" applyBorder="1" applyAlignment="1">
      <alignment horizontal="center"/>
    </xf>
    <xf numFmtId="166" fontId="3" fillId="0" borderId="7" xfId="1" applyNumberFormat="1" applyFont="1" applyBorder="1" applyAlignment="1">
      <alignment horizontal="center"/>
    </xf>
    <xf numFmtId="2" fontId="3" fillId="0" borderId="7" xfId="1" applyNumberFormat="1" applyFont="1" applyBorder="1" applyAlignment="1">
      <alignment horizontal="center"/>
    </xf>
    <xf numFmtId="2" fontId="3" fillId="0" borderId="8" xfId="1" applyNumberFormat="1" applyFont="1" applyBorder="1" applyAlignment="1">
      <alignment horizontal="center"/>
    </xf>
    <xf numFmtId="167" fontId="3" fillId="0" borderId="6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167" fontId="6" fillId="0" borderId="8" xfId="1" applyNumberFormat="1" applyFont="1" applyBorder="1" applyAlignment="1">
      <alignment horizontal="center"/>
    </xf>
    <xf numFmtId="165" fontId="6" fillId="0" borderId="17" xfId="1" applyNumberFormat="1" applyFont="1" applyBorder="1" applyAlignment="1">
      <alignment horizontal="center"/>
    </xf>
    <xf numFmtId="165" fontId="6" fillId="0" borderId="8" xfId="1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7" fillId="0" borderId="0" xfId="0" applyFont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1" fillId="0" borderId="0" xfId="1" applyNumberFormat="1" applyAlignment="1">
      <alignment horizontal="center"/>
    </xf>
    <xf numFmtId="1" fontId="3" fillId="0" borderId="4" xfId="1" applyNumberFormat="1" applyFont="1" applyBorder="1" applyAlignment="1">
      <alignment horizontal="center"/>
    </xf>
    <xf numFmtId="2" fontId="19" fillId="0" borderId="5" xfId="1" applyNumberFormat="1" applyFont="1" applyBorder="1" applyAlignment="1">
      <alignment horizontal="center"/>
    </xf>
    <xf numFmtId="1" fontId="3" fillId="0" borderId="0" xfId="1" applyNumberFormat="1" applyFont="1" applyAlignment="1">
      <alignment horizontal="center"/>
    </xf>
    <xf numFmtId="2" fontId="20" fillId="0" borderId="0" xfId="1" applyNumberFormat="1" applyFont="1"/>
    <xf numFmtId="166" fontId="1" fillId="0" borderId="0" xfId="1" applyNumberFormat="1"/>
    <xf numFmtId="1" fontId="3" fillId="0" borderId="6" xfId="1" applyNumberFormat="1" applyFont="1" applyBorder="1" applyAlignment="1">
      <alignment horizontal="center"/>
    </xf>
    <xf numFmtId="2" fontId="19" fillId="0" borderId="8" xfId="1" applyNumberFormat="1" applyFont="1" applyBorder="1" applyAlignment="1">
      <alignment horizontal="center"/>
    </xf>
    <xf numFmtId="1" fontId="3" fillId="0" borderId="7" xfId="1" applyNumberFormat="1" applyFont="1" applyBorder="1" applyAlignment="1">
      <alignment horizontal="center"/>
    </xf>
  </cellXfs>
  <cellStyles count="2">
    <cellStyle name="Normal" xfId="0" builtinId="0"/>
    <cellStyle name="Normal 2" xfId="1" xr:uid="{DB98A952-E8C1-45D9-B83E-787C3A89A6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coe_Geology_Tables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S4"/>
      <sheetName val="S5"/>
      <sheetName val="S6"/>
      <sheetName val="S7"/>
      <sheetName val="S8"/>
      <sheetName val="S9"/>
    </sheetNames>
    <sheetDataSet>
      <sheetData sheetId="0"/>
      <sheetData sheetId="1"/>
      <sheetData sheetId="2"/>
      <sheetData sheetId="3">
        <row r="5">
          <cell r="AP5">
            <v>1.7984522188379708</v>
          </cell>
          <cell r="AQ5">
            <v>0.1882738254437531</v>
          </cell>
        </row>
        <row r="6">
          <cell r="AP6">
            <v>1.8047332105964435</v>
          </cell>
          <cell r="AQ6">
            <v>0.18899220823959528</v>
          </cell>
        </row>
        <row r="7">
          <cell r="AP7">
            <v>1.8103271465792488</v>
          </cell>
          <cell r="AQ7">
            <v>0.18663117056312967</v>
          </cell>
        </row>
        <row r="8">
          <cell r="AP8">
            <v>1.7977987070645254</v>
          </cell>
          <cell r="AQ8">
            <v>0.19118383898074201</v>
          </cell>
        </row>
        <row r="9">
          <cell r="AP9">
            <v>1.791971837790852</v>
          </cell>
          <cell r="AQ9">
            <v>0.18464124071248894</v>
          </cell>
        </row>
        <row r="10">
          <cell r="AP10">
            <v>1.7910784458335995</v>
          </cell>
          <cell r="AQ10">
            <v>0.187521956605019</v>
          </cell>
        </row>
        <row r="11">
          <cell r="AP11">
            <v>1.813750122305972</v>
          </cell>
          <cell r="AQ11">
            <v>0.18792848536885337</v>
          </cell>
        </row>
        <row r="12">
          <cell r="AP12">
            <v>1.8071496377128538</v>
          </cell>
          <cell r="AQ12">
            <v>0.18596271206304701</v>
          </cell>
        </row>
        <row r="13">
          <cell r="AP13">
            <v>1.8201615924514438</v>
          </cell>
          <cell r="AQ13">
            <v>0.18186584558319285</v>
          </cell>
        </row>
        <row r="14">
          <cell r="AP14">
            <v>1.832267621811523</v>
          </cell>
          <cell r="AQ14">
            <v>0.18491831926888069</v>
          </cell>
        </row>
        <row r="15">
          <cell r="AP15">
            <v>1.8304733068121035</v>
          </cell>
          <cell r="AQ15">
            <v>0.1820150848339909</v>
          </cell>
        </row>
        <row r="16">
          <cell r="AP16">
            <v>1.8429850302683861</v>
          </cell>
          <cell r="AQ16">
            <v>0.18403933109554749</v>
          </cell>
        </row>
        <row r="17">
          <cell r="AP17">
            <v>1.8157373456955019</v>
          </cell>
          <cell r="AQ17">
            <v>0.18396789099743086</v>
          </cell>
        </row>
        <row r="18">
          <cell r="AP18">
            <v>1.8069383157245649</v>
          </cell>
          <cell r="AQ18">
            <v>0.19302346064803838</v>
          </cell>
        </row>
        <row r="19">
          <cell r="AP19">
            <v>1.7926066755314598</v>
          </cell>
          <cell r="AQ19">
            <v>0.18896696012079206</v>
          </cell>
        </row>
        <row r="20">
          <cell r="AP20">
            <v>1.7869619970099557</v>
          </cell>
          <cell r="AQ20">
            <v>0.19341696741044639</v>
          </cell>
        </row>
        <row r="21">
          <cell r="AP21">
            <v>1.7907629753310916</v>
          </cell>
          <cell r="AQ21">
            <v>0.18933349385092252</v>
          </cell>
        </row>
        <row r="22">
          <cell r="AP22">
            <v>1.798648488686287</v>
          </cell>
          <cell r="AQ22">
            <v>0.18951478372957314</v>
          </cell>
        </row>
        <row r="23">
          <cell r="AP23">
            <v>1.7975315666551774</v>
          </cell>
          <cell r="AQ23">
            <v>0.19211130729295064</v>
          </cell>
        </row>
        <row r="24">
          <cell r="AP24">
            <v>1.8386399513828515</v>
          </cell>
          <cell r="AQ24">
            <v>0.17986905149301238</v>
          </cell>
        </row>
        <row r="25">
          <cell r="AP25">
            <v>1.826531942864847</v>
          </cell>
          <cell r="AQ25">
            <v>0.17898027180169029</v>
          </cell>
        </row>
        <row r="26">
          <cell r="AP26">
            <v>1.8291129835766913</v>
          </cell>
          <cell r="AQ26">
            <v>0.17702005171393309</v>
          </cell>
        </row>
        <row r="27">
          <cell r="AP27">
            <v>1.8135831945687708</v>
          </cell>
          <cell r="AQ27">
            <v>0.17694866080638999</v>
          </cell>
        </row>
        <row r="28">
          <cell r="AP28">
            <v>1.8501402265711526</v>
          </cell>
          <cell r="AQ28">
            <v>0.18013564535113075</v>
          </cell>
        </row>
        <row r="29">
          <cell r="AP29">
            <v>1.8144580034961848</v>
          </cell>
          <cell r="AQ29">
            <v>0.18637034326826973</v>
          </cell>
        </row>
        <row r="30">
          <cell r="AP30">
            <v>1.816570645217946</v>
          </cell>
          <cell r="AQ30">
            <v>0.18895353176331728</v>
          </cell>
        </row>
        <row r="31">
          <cell r="AP31">
            <v>1.814338431993596</v>
          </cell>
          <cell r="AQ31">
            <v>0.18719931783078586</v>
          </cell>
        </row>
        <row r="32">
          <cell r="AP32">
            <v>1.8290657848161507</v>
          </cell>
          <cell r="AQ32">
            <v>0.18381230876194513</v>
          </cell>
        </row>
        <row r="33">
          <cell r="AP33">
            <v>1.8320601585420768</v>
          </cell>
          <cell r="AQ33">
            <v>0.17933648286047907</v>
          </cell>
        </row>
        <row r="34">
          <cell r="AP34">
            <v>1.830977499538015</v>
          </cell>
          <cell r="AQ34">
            <v>0.17590331401835799</v>
          </cell>
        </row>
        <row r="35">
          <cell r="AP35">
            <v>1.8329156356514018</v>
          </cell>
          <cell r="AQ35">
            <v>0.17319231631351623</v>
          </cell>
        </row>
        <row r="36">
          <cell r="AP36">
            <v>1.8373113017338509</v>
          </cell>
          <cell r="AQ36">
            <v>0.17992706792373436</v>
          </cell>
        </row>
        <row r="37">
          <cell r="AP37">
            <v>1.8498462821576565</v>
          </cell>
          <cell r="AQ37">
            <v>0.17594497879971391</v>
          </cell>
        </row>
        <row r="38">
          <cell r="AP38">
            <v>1.8410910819924993</v>
          </cell>
          <cell r="AQ38">
            <v>0.1766714451744586</v>
          </cell>
        </row>
        <row r="39">
          <cell r="AP39">
            <v>1.8240473956355239</v>
          </cell>
          <cell r="AQ39">
            <v>0.17713620805817121</v>
          </cell>
        </row>
        <row r="40">
          <cell r="AP40">
            <v>1.8421200288975099</v>
          </cell>
          <cell r="AQ40">
            <v>0.17608466495003713</v>
          </cell>
        </row>
        <row r="41">
          <cell r="AP41">
            <v>1.8309830636468145</v>
          </cell>
          <cell r="AQ41">
            <v>0.17700531002944772</v>
          </cell>
        </row>
        <row r="42">
          <cell r="AP42">
            <v>1.8065398384661444</v>
          </cell>
          <cell r="AQ42">
            <v>0.19625799008030032</v>
          </cell>
        </row>
        <row r="43">
          <cell r="AP43">
            <v>1.8021477013012881</v>
          </cell>
          <cell r="AQ43">
            <v>0.19528055560264659</v>
          </cell>
        </row>
        <row r="44">
          <cell r="AP44">
            <v>1.8149639510011597</v>
          </cell>
          <cell r="AQ44">
            <v>0.19194286366985835</v>
          </cell>
        </row>
        <row r="45">
          <cell r="AP45">
            <v>1.8128514911175724</v>
          </cell>
          <cell r="AQ45">
            <v>0.1916752072442566</v>
          </cell>
        </row>
        <row r="46">
          <cell r="AP46">
            <v>1.8088476489401613</v>
          </cell>
          <cell r="AQ46">
            <v>0.19356983441629533</v>
          </cell>
        </row>
        <row r="47">
          <cell r="AP47">
            <v>1.8086689539835907</v>
          </cell>
          <cell r="AQ47">
            <v>0.19830228176551359</v>
          </cell>
        </row>
        <row r="48">
          <cell r="AP48">
            <v>1.79172301055627</v>
          </cell>
          <cell r="AQ48">
            <v>0.19596761469641868</v>
          </cell>
        </row>
        <row r="49">
          <cell r="AP49">
            <v>1.7653796581693066</v>
          </cell>
          <cell r="AQ49">
            <v>0.19667944949447252</v>
          </cell>
        </row>
        <row r="50">
          <cell r="AP50">
            <v>1.7867224434930968</v>
          </cell>
          <cell r="AQ50">
            <v>0.1995346423748072</v>
          </cell>
        </row>
        <row r="51">
          <cell r="AP51">
            <v>1.8158780881694114</v>
          </cell>
          <cell r="AQ51">
            <v>0.20134865938086757</v>
          </cell>
        </row>
        <row r="52">
          <cell r="AP52">
            <v>1.7704911665913026</v>
          </cell>
          <cell r="AQ52">
            <v>0.20240731967057371</v>
          </cell>
        </row>
        <row r="53">
          <cell r="AP53">
            <v>1.7873790099567992</v>
          </cell>
          <cell r="AQ53">
            <v>0.19723030317380078</v>
          </cell>
        </row>
        <row r="54">
          <cell r="AP54">
            <v>1.8044949994716772</v>
          </cell>
          <cell r="AQ54">
            <v>0.17172496186791933</v>
          </cell>
        </row>
        <row r="55">
          <cell r="AP55">
            <v>1.8154012264575923</v>
          </cell>
          <cell r="AQ55">
            <v>0.17157339603806759</v>
          </cell>
        </row>
        <row r="56">
          <cell r="AP56">
            <v>1.8159710107370755</v>
          </cell>
          <cell r="AQ56">
            <v>0.17208842312983</v>
          </cell>
        </row>
        <row r="57">
          <cell r="AP57">
            <v>1.8065141771944166</v>
          </cell>
          <cell r="AQ57">
            <v>0.17027393677507766</v>
          </cell>
        </row>
        <row r="58">
          <cell r="AP58">
            <v>1.8154909056326478</v>
          </cell>
          <cell r="AQ58">
            <v>0.17333502481958196</v>
          </cell>
        </row>
        <row r="59">
          <cell r="AP59">
            <v>1.8382510176360909</v>
          </cell>
          <cell r="AQ59">
            <v>0.17471538071577586</v>
          </cell>
        </row>
        <row r="60">
          <cell r="AP60">
            <v>1.8165170479176778</v>
          </cell>
          <cell r="AQ60">
            <v>0.17110058440577333</v>
          </cell>
        </row>
        <row r="61">
          <cell r="AP61">
            <v>1.8172021078366369</v>
          </cell>
          <cell r="AQ61">
            <v>0.17024900067451879</v>
          </cell>
        </row>
      </sheetData>
      <sheetData sheetId="4">
        <row r="5">
          <cell r="AT5">
            <v>1.737318141983651</v>
          </cell>
          <cell r="AU5">
            <v>0.18494887477933172</v>
          </cell>
          <cell r="BT5">
            <v>9.0748918670318757E-2</v>
          </cell>
          <cell r="BZ5">
            <v>2.601595627267049E-2</v>
          </cell>
          <cell r="CA5">
            <v>3.0050548292919404E-4</v>
          </cell>
          <cell r="CD5">
            <v>9.3193536015724887E-2</v>
          </cell>
        </row>
        <row r="6">
          <cell r="AT6">
            <v>1.7362931706508578</v>
          </cell>
          <cell r="AU6">
            <v>0.17865703117097978</v>
          </cell>
          <cell r="BT6">
            <v>8.759995080479932E-2</v>
          </cell>
          <cell r="BZ6">
            <v>2.5887844173784178E-2</v>
          </cell>
          <cell r="CA6">
            <v>8.4379245562770711E-4</v>
          </cell>
          <cell r="CD6">
            <v>9.0524088075256026E-2</v>
          </cell>
        </row>
        <row r="7">
          <cell r="AT7">
            <v>1.6907753188792876</v>
          </cell>
          <cell r="AU7">
            <v>0.18659180290176028</v>
          </cell>
          <cell r="BT7">
            <v>9.1273430213287932E-2</v>
          </cell>
          <cell r="BZ7">
            <v>2.5004137423762278E-2</v>
          </cell>
          <cell r="CA7">
            <v>4.3963101736100305E-4</v>
          </cell>
          <cell r="CD7">
            <v>9.6367928730521024E-2</v>
          </cell>
        </row>
        <row r="8">
          <cell r="AT8">
            <v>1.6994402734500842</v>
          </cell>
          <cell r="AU8">
            <v>0.1845751737804712</v>
          </cell>
          <cell r="BT8">
            <v>9.0360921028252883E-2</v>
          </cell>
          <cell r="BZ8">
            <v>2.544693595559187E-2</v>
          </cell>
          <cell r="CA8">
            <v>1.2528166661610399E-3</v>
          </cell>
          <cell r="CD8">
            <v>9.4817099516346759E-2</v>
          </cell>
        </row>
        <row r="9">
          <cell r="AT9">
            <v>1.6948243114615646</v>
          </cell>
          <cell r="AU9">
            <v>0.18080859942040983</v>
          </cell>
          <cell r="BT9">
            <v>8.8436003624771775E-2</v>
          </cell>
          <cell r="BZ9">
            <v>2.2944267189835468E-2</v>
          </cell>
          <cell r="CA9">
            <v>1.4177758684497316E-3</v>
          </cell>
          <cell r="CD9">
            <v>9.3635145201247938E-2</v>
          </cell>
        </row>
        <row r="10">
          <cell r="AT10">
            <v>1.7455373317150293</v>
          </cell>
          <cell r="AU10">
            <v>0.16691934323545293</v>
          </cell>
          <cell r="BT10">
            <v>8.2378669570258301E-2</v>
          </cell>
          <cell r="BZ10">
            <v>3.2863210582649745E-2</v>
          </cell>
          <cell r="CA10">
            <v>1.8605193681409001E-3</v>
          </cell>
          <cell r="CD10">
            <v>8.3866809158868794E-2</v>
          </cell>
        </row>
        <row r="11">
          <cell r="AT11">
            <v>1.7722430817517472</v>
          </cell>
          <cell r="AU11">
            <v>0.16872791064354686</v>
          </cell>
          <cell r="BT11">
            <v>8.2834351672062323E-2</v>
          </cell>
          <cell r="BZ11">
            <v>2.6252219789253368E-2</v>
          </cell>
          <cell r="CA11">
            <v>1.3992167845606118E-3</v>
          </cell>
          <cell r="CD11">
            <v>8.417925961765671E-2</v>
          </cell>
        </row>
        <row r="12">
          <cell r="AT12">
            <v>1.7570704424650339</v>
          </cell>
          <cell r="AU12">
            <v>0.16563090603545153</v>
          </cell>
          <cell r="BT12">
            <v>8.1569436935723272E-2</v>
          </cell>
          <cell r="BZ12">
            <v>2.6272936837037301E-2</v>
          </cell>
          <cell r="CD12">
            <v>8.3349910638368496E-2</v>
          </cell>
        </row>
        <row r="13">
          <cell r="AT13">
            <v>1.7477862200825534</v>
          </cell>
          <cell r="AU13">
            <v>0.16608918894462668</v>
          </cell>
          <cell r="BT13">
            <v>8.1592120110214328E-2</v>
          </cell>
          <cell r="BZ13">
            <v>2.6616680589712585E-2</v>
          </cell>
          <cell r="CD13">
            <v>8.4012781580813045E-2</v>
          </cell>
        </row>
        <row r="14">
          <cell r="AT14">
            <v>1.7694539446151951</v>
          </cell>
          <cell r="AU14">
            <v>0.16539725526360097</v>
          </cell>
          <cell r="BT14">
            <v>8.1282418615479912E-2</v>
          </cell>
          <cell r="BZ14">
            <v>2.3116976241195492E-2</v>
          </cell>
          <cell r="CD14">
            <v>8.3052048020649361E-2</v>
          </cell>
        </row>
        <row r="15">
          <cell r="AT15">
            <v>1.7386930414844488</v>
          </cell>
          <cell r="AU15">
            <v>0.17151116496111929</v>
          </cell>
          <cell r="BT15">
            <v>8.3935471818557317E-2</v>
          </cell>
          <cell r="BZ15">
            <v>2.4324207331411295E-2</v>
          </cell>
          <cell r="CD15">
            <v>8.7006994279974381E-2</v>
          </cell>
        </row>
        <row r="16">
          <cell r="AT16">
            <v>1.7287588091291537</v>
          </cell>
          <cell r="AU16">
            <v>0.17479667855819669</v>
          </cell>
          <cell r="BT16">
            <v>8.5923808075787478E-2</v>
          </cell>
          <cell r="BZ16">
            <v>3.3740097445637704E-2</v>
          </cell>
          <cell r="CD16">
            <v>8.7908902226734864E-2</v>
          </cell>
        </row>
        <row r="17">
          <cell r="AT17">
            <v>1.7483746073341753</v>
          </cell>
          <cell r="AU17">
            <v>0.17514699265394509</v>
          </cell>
          <cell r="BT17">
            <v>8.591445473712378E-2</v>
          </cell>
          <cell r="BZ17">
            <v>2.5836870690545598E-2</v>
          </cell>
          <cell r="CD17">
            <v>8.8124136510282947E-2</v>
          </cell>
        </row>
        <row r="18">
          <cell r="AT18">
            <v>1.7603748277266231</v>
          </cell>
          <cell r="AU18">
            <v>0.17045833349329106</v>
          </cell>
          <cell r="BT18">
            <v>8.3833431006516523E-2</v>
          </cell>
          <cell r="BZ18">
            <v>3.3331449240368856E-2</v>
          </cell>
          <cell r="CD18">
            <v>8.4684221029489692E-2</v>
          </cell>
        </row>
        <row r="19">
          <cell r="AT19">
            <v>1.7454370225417959</v>
          </cell>
          <cell r="AU19">
            <v>0.17007891713561343</v>
          </cell>
          <cell r="BT19">
            <v>8.3315058226166472E-2</v>
          </cell>
          <cell r="BZ19">
            <v>2.5363335767437961E-2</v>
          </cell>
          <cell r="CD19">
            <v>8.5945749061301369E-2</v>
          </cell>
        </row>
        <row r="20">
          <cell r="AT20">
            <v>1.750902570385227</v>
          </cell>
          <cell r="AU20">
            <v>0.17371756923677517</v>
          </cell>
          <cell r="BT20">
            <v>8.5160116944474673E-2</v>
          </cell>
          <cell r="BZ20">
            <v>2.6096940687359387E-2</v>
          </cell>
          <cell r="CD20">
            <v>8.7224373823968637E-2</v>
          </cell>
        </row>
        <row r="21">
          <cell r="AT21">
            <v>1.7585196331269124</v>
          </cell>
          <cell r="AU21">
            <v>0.16243841390736977</v>
          </cell>
          <cell r="BT21">
            <v>8.0150110187943269E-2</v>
          </cell>
          <cell r="BZ21">
            <v>2.3885591049390364E-2</v>
          </cell>
          <cell r="CD21">
            <v>8.2155222778123038E-2</v>
          </cell>
        </row>
        <row r="22">
          <cell r="AT22">
            <v>1.7908152668932475</v>
          </cell>
          <cell r="AU22">
            <v>0.1619883118215367</v>
          </cell>
          <cell r="BT22">
            <v>7.9921835393914176E-2</v>
          </cell>
          <cell r="BZ22">
            <v>2.5049543731855039E-2</v>
          </cell>
          <cell r="CD22">
            <v>8.0477851684405577E-2</v>
          </cell>
        </row>
        <row r="23">
          <cell r="AT23">
            <v>1.7667533576352512</v>
          </cell>
          <cell r="AU23">
            <v>0.1595018286865601</v>
          </cell>
          <cell r="BT23">
            <v>7.8403352244585167E-2</v>
          </cell>
          <cell r="BZ23">
            <v>2.1148223147893729E-2</v>
          </cell>
          <cell r="CD23">
            <v>8.0705419621914687E-2</v>
          </cell>
        </row>
        <row r="24">
          <cell r="AT24">
            <v>1.7554764665577456</v>
          </cell>
          <cell r="AU24">
            <v>0.16229214248253332</v>
          </cell>
          <cell r="BT24">
            <v>7.9982440910843944E-2</v>
          </cell>
          <cell r="BZ24">
            <v>2.6082270798117712E-2</v>
          </cell>
          <cell r="CD24">
            <v>8.1929410474287478E-2</v>
          </cell>
        </row>
        <row r="25">
          <cell r="AT25">
            <v>1.7477971710251212</v>
          </cell>
          <cell r="AU25">
            <v>0.15987467204463213</v>
          </cell>
          <cell r="BT25">
            <v>7.8986084296472137E-2</v>
          </cell>
          <cell r="BZ25">
            <v>2.952288935384274E-2</v>
          </cell>
          <cell r="CD25">
            <v>8.0802739259348555E-2</v>
          </cell>
        </row>
        <row r="26">
          <cell r="AT26">
            <v>1.7843238236609402</v>
          </cell>
          <cell r="AU26">
            <v>0.16141646950806732</v>
          </cell>
          <cell r="BT26">
            <v>7.9717850040967875E-2</v>
          </cell>
          <cell r="BZ26">
            <v>2.3702688514330664E-2</v>
          </cell>
          <cell r="CD26">
            <v>8.0668595208662985E-2</v>
          </cell>
        </row>
        <row r="27">
          <cell r="AT27">
            <v>1.7895841491707372</v>
          </cell>
          <cell r="AU27">
            <v>0.15874841960670585</v>
          </cell>
          <cell r="BT27">
            <v>7.8491446997188463E-2</v>
          </cell>
          <cell r="BZ27">
            <v>2.7664889639678485E-2</v>
          </cell>
          <cell r="CD27">
            <v>7.8938010626827704E-2</v>
          </cell>
        </row>
        <row r="28">
          <cell r="AT28">
            <v>1.7723209859202553</v>
          </cell>
          <cell r="AU28">
            <v>0.17320298767200612</v>
          </cell>
          <cell r="BT28">
            <v>8.5557887964264667E-2</v>
          </cell>
          <cell r="BZ28">
            <v>2.4565377034521423E-2</v>
          </cell>
          <cell r="CD28">
            <v>8.636718863958226E-2</v>
          </cell>
        </row>
        <row r="29">
          <cell r="AT29">
            <v>1.787466180378493</v>
          </cell>
          <cell r="AU29">
            <v>0.16872998729011382</v>
          </cell>
          <cell r="BT29">
            <v>8.3407714765301733E-2</v>
          </cell>
          <cell r="BZ29">
            <v>2.5197643303987667E-2</v>
          </cell>
          <cell r="CD29">
            <v>8.3751657535909851E-2</v>
          </cell>
        </row>
        <row r="30">
          <cell r="AT30">
            <v>1.7593222792868268</v>
          </cell>
          <cell r="AU30">
            <v>0.16116058707385769</v>
          </cell>
          <cell r="BT30">
            <v>7.9591200025711628E-2</v>
          </cell>
          <cell r="BZ30">
            <v>2.597667181440106E-2</v>
          </cell>
          <cell r="CD30">
            <v>8.1229054132819112E-2</v>
          </cell>
        </row>
        <row r="31">
          <cell r="AT31">
            <v>1.7494980805294313</v>
          </cell>
          <cell r="AU31">
            <v>0.16260831165111433</v>
          </cell>
          <cell r="BT31">
            <v>8.0350784868866154E-2</v>
          </cell>
          <cell r="BZ31">
            <v>2.6594864778451178E-2</v>
          </cell>
          <cell r="CD31">
            <v>8.2456756121274122E-2</v>
          </cell>
        </row>
        <row r="32">
          <cell r="AT32">
            <v>1.7415061127366827</v>
          </cell>
          <cell r="AU32">
            <v>0.16285905561029732</v>
          </cell>
          <cell r="BT32">
            <v>8.0420571728593737E-2</v>
          </cell>
          <cell r="BZ32">
            <v>2.5644264519280487E-2</v>
          </cell>
          <cell r="CD32">
            <v>8.2989751943446155E-2</v>
          </cell>
        </row>
        <row r="33">
          <cell r="AT33">
            <v>1.7703501441560678</v>
          </cell>
          <cell r="AU33">
            <v>0.1649918826765413</v>
          </cell>
          <cell r="BT33">
            <v>8.1325044620031761E-2</v>
          </cell>
          <cell r="BZ33">
            <v>2.3826300777004063E-2</v>
          </cell>
          <cell r="CD33">
            <v>8.2783880383821007E-2</v>
          </cell>
        </row>
        <row r="34">
          <cell r="AT34">
            <v>1.7666637637573983</v>
          </cell>
          <cell r="AU34">
            <v>0.16042038258244484</v>
          </cell>
          <cell r="BT34">
            <v>7.9042865503145432E-2</v>
          </cell>
          <cell r="BZ34">
            <v>2.3477870482069091E-2</v>
          </cell>
          <cell r="CD34">
            <v>8.0883867902695861E-2</v>
          </cell>
        </row>
        <row r="35">
          <cell r="AT35">
            <v>1.765899394081984</v>
          </cell>
          <cell r="AU35">
            <v>0.17634296437194957</v>
          </cell>
          <cell r="BT35">
            <v>8.7083805325638752E-2</v>
          </cell>
          <cell r="BZ35">
            <v>2.370494707558183E-2</v>
          </cell>
          <cell r="CD35">
            <v>8.806741745977853E-2</v>
          </cell>
        </row>
        <row r="36">
          <cell r="AT36">
            <v>1.7747961703468078</v>
          </cell>
          <cell r="AU36">
            <v>0.17810325921391462</v>
          </cell>
          <cell r="BT36">
            <v>8.7955590703784781E-2</v>
          </cell>
          <cell r="BZ36">
            <v>2.3237245188298346E-2</v>
          </cell>
          <cell r="CD36">
            <v>8.8692024506772826E-2</v>
          </cell>
        </row>
        <row r="37">
          <cell r="AT37">
            <v>1.7635485822253856</v>
          </cell>
          <cell r="AU37">
            <v>0.17391778998361082</v>
          </cell>
          <cell r="BT37">
            <v>8.5743244337707636E-2</v>
          </cell>
          <cell r="BZ37">
            <v>2.3301467982123358E-2</v>
          </cell>
          <cell r="CD37">
            <v>8.7283547100635683E-2</v>
          </cell>
        </row>
        <row r="38">
          <cell r="AT38">
            <v>1.7577246964824169</v>
          </cell>
          <cell r="AU38">
            <v>0.17871814947144674</v>
          </cell>
          <cell r="BT38">
            <v>8.6834389096712372E-2</v>
          </cell>
          <cell r="BZ38">
            <v>0</v>
          </cell>
          <cell r="CD38">
            <v>9.1740596193321977E-2</v>
          </cell>
        </row>
        <row r="39">
          <cell r="AT39">
            <v>1.6873010169678242</v>
          </cell>
          <cell r="AU39">
            <v>0.1965585407541566</v>
          </cell>
          <cell r="BT39">
            <v>9.6632248325970727E-2</v>
          </cell>
          <cell r="BZ39">
            <v>2.3574976820193477E-2</v>
          </cell>
          <cell r="CD39">
            <v>0.10143717710227385</v>
          </cell>
        </row>
        <row r="40">
          <cell r="AT40">
            <v>1.6861463703748116</v>
          </cell>
          <cell r="AU40">
            <v>0.1907154210376994</v>
          </cell>
          <cell r="BT40">
            <v>9.3990576341445364E-2</v>
          </cell>
          <cell r="BZ40">
            <v>2.4371110237026081E-2</v>
          </cell>
          <cell r="CD40">
            <v>9.8543063638283357E-2</v>
          </cell>
        </row>
        <row r="41">
          <cell r="AT41">
            <v>1.6869125199154023</v>
          </cell>
          <cell r="AU41">
            <v>0.18956198176787203</v>
          </cell>
          <cell r="BT41">
            <v>9.3403478700126996E-2</v>
          </cell>
          <cell r="BZ41">
            <v>2.3642371910108886E-2</v>
          </cell>
          <cell r="CD41">
            <v>9.8088123383702985E-2</v>
          </cell>
        </row>
        <row r="42">
          <cell r="AT42">
            <v>1.7012953717976591</v>
          </cell>
          <cell r="AU42">
            <v>0.1910968452633513</v>
          </cell>
          <cell r="BT42">
            <v>9.4173454476942808E-2</v>
          </cell>
          <cell r="BZ42">
            <v>2.441956772955892E-2</v>
          </cell>
          <cell r="CD42">
            <v>9.7982119246778243E-2</v>
          </cell>
        </row>
        <row r="43">
          <cell r="AT43">
            <v>1.6982978154727755</v>
          </cell>
          <cell r="AU43">
            <v>0.18560612770931073</v>
          </cell>
          <cell r="BT43">
            <v>9.1446473718357235E-2</v>
          </cell>
          <cell r="BZ43">
            <v>2.4124176269852571E-2</v>
          </cell>
          <cell r="CD43">
            <v>9.5717434568046267E-2</v>
          </cell>
        </row>
        <row r="44">
          <cell r="AT44">
            <v>1.7079376438424743</v>
          </cell>
          <cell r="AU44">
            <v>0.19386735784822676</v>
          </cell>
          <cell r="BT44">
            <v>9.5584250559575423E-2</v>
          </cell>
          <cell r="BZ44">
            <v>2.4337428771924813E-2</v>
          </cell>
          <cell r="CD44">
            <v>9.9013285348336755E-2</v>
          </cell>
        </row>
        <row r="45">
          <cell r="AT45">
            <v>1.7135906992528829</v>
          </cell>
          <cell r="AU45">
            <v>0.16526514917359966</v>
          </cell>
          <cell r="BT45">
            <v>8.1202958102805312E-2</v>
          </cell>
          <cell r="BZ45">
            <v>2.3130504649971226E-2</v>
          </cell>
          <cell r="CD45">
            <v>8.5602230527867307E-2</v>
          </cell>
        </row>
        <row r="46">
          <cell r="AT46">
            <v>1.7200380145660372</v>
          </cell>
          <cell r="AU46">
            <v>0.17070242608414751</v>
          </cell>
          <cell r="BT46">
            <v>8.3981238862129048E-2</v>
          </cell>
          <cell r="BZ46">
            <v>2.4874360202185884E-2</v>
          </cell>
          <cell r="CD46">
            <v>8.7630848810457684E-2</v>
          </cell>
        </row>
        <row r="47">
          <cell r="AT47">
            <v>1.6815755105373054</v>
          </cell>
          <cell r="AU47">
            <v>0.16796614473563817</v>
          </cell>
          <cell r="BT47">
            <v>8.3278445775366916E-2</v>
          </cell>
          <cell r="BZ47">
            <v>4.3989654315822399E-2</v>
          </cell>
          <cell r="CD47">
            <v>8.6377704369927644E-2</v>
          </cell>
        </row>
        <row r="48">
          <cell r="AT48">
            <v>1.7076128312804171</v>
          </cell>
          <cell r="AU48">
            <v>0.16349229272385721</v>
          </cell>
          <cell r="BT48">
            <v>8.0433492970003129E-2</v>
          </cell>
          <cell r="BZ48">
            <v>2.4147233525773172E-2</v>
          </cell>
          <cell r="CD48">
            <v>8.4992277439680852E-2</v>
          </cell>
        </row>
        <row r="49">
          <cell r="AT49">
            <v>1.7235054705022534</v>
          </cell>
          <cell r="AU49">
            <v>0.16550567460086549</v>
          </cell>
          <cell r="BT49">
            <v>8.1533916290467023E-2</v>
          </cell>
          <cell r="BZ49">
            <v>2.4861695990048099E-2</v>
          </cell>
          <cell r="CD49">
            <v>8.5011241354260525E-2</v>
          </cell>
        </row>
      </sheetData>
      <sheetData sheetId="5">
        <row r="5">
          <cell r="AT5">
            <v>0.8949694845186128</v>
          </cell>
          <cell r="AU5">
            <v>8.6704515941477114E-2</v>
          </cell>
          <cell r="BZ5">
            <v>0.8510910337172759</v>
          </cell>
          <cell r="CA5">
            <v>2.2220651815667986E-2</v>
          </cell>
        </row>
        <row r="6">
          <cell r="AT6">
            <v>0.91144395799728539</v>
          </cell>
          <cell r="AU6">
            <v>9.6270819866452639E-2</v>
          </cell>
          <cell r="BZ6">
            <v>0.81785663304465528</v>
          </cell>
          <cell r="CA6">
            <v>2.3757013758582277E-2</v>
          </cell>
        </row>
        <row r="7">
          <cell r="AT7">
            <v>0.88894541406116279</v>
          </cell>
          <cell r="AU7">
            <v>8.5777938589575539E-2</v>
          </cell>
          <cell r="BZ7">
            <v>0.86497485369942084</v>
          </cell>
          <cell r="CA7">
            <v>1.8379536255990161E-2</v>
          </cell>
        </row>
        <row r="8">
          <cell r="AT8">
            <v>0.93727497961569517</v>
          </cell>
          <cell r="AU8">
            <v>8.0186225166782102E-2</v>
          </cell>
          <cell r="BZ8">
            <v>0.84302465313886032</v>
          </cell>
          <cell r="CA8">
            <v>2.8917743654693011E-2</v>
          </cell>
        </row>
        <row r="9">
          <cell r="AT9">
            <v>0.93993545508582921</v>
          </cell>
          <cell r="AU9">
            <v>7.5342469143848886E-2</v>
          </cell>
          <cell r="BZ9">
            <v>0.84820693277530734</v>
          </cell>
          <cell r="CA9">
            <v>2.6982314595037034E-2</v>
          </cell>
        </row>
        <row r="10">
          <cell r="AT10">
            <v>0.91380735494449306</v>
          </cell>
          <cell r="AU10">
            <v>7.1845650889416163E-2</v>
          </cell>
          <cell r="BZ10">
            <v>0.89647621324725135</v>
          </cell>
          <cell r="CA10">
            <v>1.9398766388213154E-2</v>
          </cell>
        </row>
        <row r="11">
          <cell r="AT11">
            <v>0.91364714428338578</v>
          </cell>
          <cell r="AU11">
            <v>8.5278944451512781E-2</v>
          </cell>
          <cell r="BZ11">
            <v>0.84491210573623077</v>
          </cell>
          <cell r="CA11">
            <v>4.0436259329525132E-2</v>
          </cell>
        </row>
        <row r="12">
          <cell r="AT12">
            <v>0.92774264962417052</v>
          </cell>
          <cell r="AU12">
            <v>8.5709155607686882E-2</v>
          </cell>
          <cell r="BZ12">
            <v>0.83637928658831195</v>
          </cell>
          <cell r="CA12">
            <v>3.5846696714661293E-2</v>
          </cell>
        </row>
        <row r="13">
          <cell r="AT13">
            <v>0.94544005907869044</v>
          </cell>
          <cell r="AU13">
            <v>8.4428193534435536E-2</v>
          </cell>
          <cell r="BZ13">
            <v>0.82336229929049298</v>
          </cell>
          <cell r="CA13">
            <v>3.327076152852787E-2</v>
          </cell>
        </row>
        <row r="14">
          <cell r="AT14">
            <v>0.9537281683525044</v>
          </cell>
          <cell r="AU14">
            <v>8.0417762202720983E-2</v>
          </cell>
          <cell r="BZ14">
            <v>0.82922865012304503</v>
          </cell>
          <cell r="CA14">
            <v>3.3789907642431317E-2</v>
          </cell>
        </row>
        <row r="15">
          <cell r="AT15">
            <v>0.93874154368347962</v>
          </cell>
          <cell r="AU15">
            <v>8.0216515498597443E-2</v>
          </cell>
          <cell r="BZ15">
            <v>0.83997014377673884</v>
          </cell>
          <cell r="CA15">
            <v>3.3611224075421164E-2</v>
          </cell>
        </row>
        <row r="16">
          <cell r="AT16">
            <v>0.93237793989229234</v>
          </cell>
          <cell r="AU16">
            <v>7.4719376798252246E-2</v>
          </cell>
          <cell r="BZ16">
            <v>0.91142764804235743</v>
          </cell>
          <cell r="CA16">
            <v>1.5677913488325798E-2</v>
          </cell>
        </row>
        <row r="17">
          <cell r="AT17">
            <v>0.9460264899237637</v>
          </cell>
          <cell r="AU17">
            <v>7.8842833465252837E-2</v>
          </cell>
          <cell r="BZ17">
            <v>0.85763183317560421</v>
          </cell>
          <cell r="CA17">
            <v>2.0782811207404411E-2</v>
          </cell>
        </row>
        <row r="18">
          <cell r="AT18">
            <v>0.93761444487699697</v>
          </cell>
          <cell r="AU18">
            <v>8.1201264778585969E-2</v>
          </cell>
          <cell r="BZ18">
            <v>0.87123871334660752</v>
          </cell>
          <cell r="CA18">
            <v>2.8635749615440232E-2</v>
          </cell>
        </row>
        <row r="19">
          <cell r="AT19">
            <v>0.93105436072782466</v>
          </cell>
          <cell r="AU19">
            <v>8.3876947177058472E-2</v>
          </cell>
          <cell r="BZ19">
            <v>0.87223662787977096</v>
          </cell>
          <cell r="CA19">
            <v>2.8114052551330992E-2</v>
          </cell>
        </row>
        <row r="20">
          <cell r="AT20">
            <v>0.93934037663023917</v>
          </cell>
          <cell r="AU20">
            <v>8.6084939509298769E-2</v>
          </cell>
          <cell r="BZ20">
            <v>0.83710510047197384</v>
          </cell>
          <cell r="CA20">
            <v>3.3678315289568848E-2</v>
          </cell>
        </row>
        <row r="21">
          <cell r="AT21">
            <v>0.8798805867596099</v>
          </cell>
          <cell r="AU21">
            <v>9.2530079083861225E-2</v>
          </cell>
          <cell r="BZ21">
            <v>0.86792282539003685</v>
          </cell>
          <cell r="CA21">
            <v>2.0890534504202911E-2</v>
          </cell>
        </row>
        <row r="22">
          <cell r="AT22">
            <v>0.87921809572686982</v>
          </cell>
          <cell r="AU22">
            <v>9.1849986788029817E-2</v>
          </cell>
          <cell r="BZ22">
            <v>0.85628549673688426</v>
          </cell>
          <cell r="CA22">
            <v>1.9749609568593132E-2</v>
          </cell>
        </row>
        <row r="23">
          <cell r="AT23">
            <v>0.92054032612564851</v>
          </cell>
          <cell r="AU23">
            <v>7.9861004681708897E-2</v>
          </cell>
          <cell r="BZ23">
            <v>0.86332574195498646</v>
          </cell>
          <cell r="CA23">
            <v>1.208271122667251E-2</v>
          </cell>
        </row>
        <row r="24">
          <cell r="AT24">
            <v>0.94315389519573234</v>
          </cell>
          <cell r="AU24">
            <v>8.1721126153809734E-2</v>
          </cell>
          <cell r="BZ24">
            <v>0.85493773991723232</v>
          </cell>
          <cell r="CA24">
            <v>1.4750973830369486E-2</v>
          </cell>
        </row>
        <row r="25">
          <cell r="AT25">
            <v>0.94940059551133649</v>
          </cell>
          <cell r="AU25">
            <v>8.3827353489295986E-2</v>
          </cell>
          <cell r="BZ25">
            <v>0.83608406940730151</v>
          </cell>
          <cell r="CA25">
            <v>1.4647821364043561E-2</v>
          </cell>
        </row>
        <row r="26">
          <cell r="AT26">
            <v>0.95769453249470393</v>
          </cell>
          <cell r="AU26">
            <v>8.9702445132324934E-2</v>
          </cell>
          <cell r="BZ26">
            <v>0.81336815150212427</v>
          </cell>
          <cell r="CA26">
            <v>1.569963358560764E-2</v>
          </cell>
        </row>
      </sheetData>
      <sheetData sheetId="6">
        <row r="5">
          <cell r="C5">
            <v>0.183</v>
          </cell>
          <cell r="D5">
            <v>41.128</v>
          </cell>
          <cell r="E5">
            <v>23.896000000000001</v>
          </cell>
          <cell r="F5">
            <v>15.292</v>
          </cell>
          <cell r="H5">
            <v>17.440000000000001</v>
          </cell>
          <cell r="AS5">
            <v>5.91793801345134</v>
          </cell>
          <cell r="AU5">
            <v>11.037653653856385</v>
          </cell>
          <cell r="AY5">
            <v>4.3021353882675095</v>
          </cell>
          <cell r="BE5">
            <v>2.1752765502965121</v>
          </cell>
          <cell r="BF5">
            <v>0.73680633682852203</v>
          </cell>
          <cell r="BH5">
            <v>0.25301695225987786</v>
          </cell>
        </row>
        <row r="6">
          <cell r="C6">
            <v>0.152</v>
          </cell>
          <cell r="D6">
            <v>40.963000000000001</v>
          </cell>
          <cell r="E6">
            <v>25.262</v>
          </cell>
          <cell r="F6">
            <v>15.433999999999999</v>
          </cell>
          <cell r="H6">
            <v>17.422000000000001</v>
          </cell>
          <cell r="AS6">
            <v>5.8448126900460569</v>
          </cell>
          <cell r="AU6">
            <v>10.868749618461591</v>
          </cell>
          <cell r="AY6">
            <v>4.496506771946577</v>
          </cell>
          <cell r="BE6">
            <v>2.2550405994184288</v>
          </cell>
          <cell r="BF6">
            <v>0.65076526474231855</v>
          </cell>
          <cell r="BH6">
            <v>0.22395345565532887</v>
          </cell>
        </row>
        <row r="7">
          <cell r="C7">
            <v>0.16600000000000001</v>
          </cell>
          <cell r="D7">
            <v>40.512</v>
          </cell>
          <cell r="E7">
            <v>25.088999999999999</v>
          </cell>
          <cell r="F7">
            <v>15.314</v>
          </cell>
          <cell r="H7">
            <v>17.510999999999999</v>
          </cell>
          <cell r="AS7">
            <v>5.9245151250244401</v>
          </cell>
          <cell r="AU7">
            <v>10.840287207493626</v>
          </cell>
          <cell r="AY7">
            <v>4.5036035069726363</v>
          </cell>
          <cell r="BE7">
            <v>2.1779875002564739</v>
          </cell>
          <cell r="BF7">
            <v>0.72968854693382212</v>
          </cell>
          <cell r="BH7">
            <v>0.25095249095542277</v>
          </cell>
        </row>
        <row r="8">
          <cell r="C8">
            <v>0.14299999999999999</v>
          </cell>
          <cell r="D8">
            <v>41.122</v>
          </cell>
          <cell r="E8">
            <v>25.091000000000001</v>
          </cell>
          <cell r="F8">
            <v>15.236000000000001</v>
          </cell>
          <cell r="H8">
            <v>17.279</v>
          </cell>
          <cell r="AS8">
            <v>5.8200626405105718</v>
          </cell>
          <cell r="AU8">
            <v>10.954650424176469</v>
          </cell>
          <cell r="AY8">
            <v>4.4839623500681514</v>
          </cell>
          <cell r="BE8">
            <v>2.25190045741765</v>
          </cell>
          <cell r="BF8">
            <v>0.62811971611628081</v>
          </cell>
          <cell r="BH8">
            <v>0.21809559595742209</v>
          </cell>
        </row>
        <row r="9">
          <cell r="C9">
            <v>0.158</v>
          </cell>
          <cell r="D9">
            <v>41.014000000000003</v>
          </cell>
          <cell r="E9">
            <v>25.61</v>
          </cell>
          <cell r="F9">
            <v>15.071999999999999</v>
          </cell>
          <cell r="H9">
            <v>17.603000000000002</v>
          </cell>
          <cell r="AS9">
            <v>5.9001715003873665</v>
          </cell>
          <cell r="AU9">
            <v>10.872397294313929</v>
          </cell>
          <cell r="AY9">
            <v>4.5543086263713031</v>
          </cell>
          <cell r="BE9">
            <v>2.1902587863882723</v>
          </cell>
          <cell r="BF9">
            <v>0.64481485034607289</v>
          </cell>
          <cell r="BH9">
            <v>0.22744201137887196</v>
          </cell>
        </row>
        <row r="10">
          <cell r="C10">
            <v>0.13300000000000001</v>
          </cell>
          <cell r="D10">
            <v>37.786999999999999</v>
          </cell>
          <cell r="E10">
            <v>29.323</v>
          </cell>
          <cell r="F10">
            <v>14.455</v>
          </cell>
          <cell r="H10">
            <v>17.614999999999998</v>
          </cell>
          <cell r="AS10">
            <v>5.9883104478158895</v>
          </cell>
          <cell r="AU10">
            <v>10.159663255865309</v>
          </cell>
          <cell r="AY10">
            <v>5.2888955781289235</v>
          </cell>
          <cell r="BE10">
            <v>2.0811331504255817</v>
          </cell>
          <cell r="BF10">
            <v>0.67661922369854466</v>
          </cell>
          <cell r="BH10">
            <v>0.24535169656537481</v>
          </cell>
        </row>
        <row r="11">
          <cell r="C11">
            <v>0.13200000000000001</v>
          </cell>
          <cell r="D11">
            <v>37.912999999999997</v>
          </cell>
          <cell r="E11">
            <v>29.324999999999999</v>
          </cell>
          <cell r="F11">
            <v>14.465999999999999</v>
          </cell>
          <cell r="H11">
            <v>17.721</v>
          </cell>
          <cell r="AS11">
            <v>6.0076273714801811</v>
          </cell>
          <cell r="AU11">
            <v>10.165252080376636</v>
          </cell>
          <cell r="AY11">
            <v>5.2745779530828463</v>
          </cell>
          <cell r="BE11">
            <v>2.0685436238132331</v>
          </cell>
          <cell r="BF11">
            <v>0.68364841392811826</v>
          </cell>
          <cell r="BH11">
            <v>0.24840142132275397</v>
          </cell>
        </row>
        <row r="12">
          <cell r="C12">
            <v>0.112</v>
          </cell>
          <cell r="D12">
            <v>37.497</v>
          </cell>
          <cell r="E12">
            <v>29.626000000000001</v>
          </cell>
          <cell r="F12">
            <v>14.379</v>
          </cell>
          <cell r="H12">
            <v>17.54</v>
          </cell>
          <cell r="AS12">
            <v>5.9737809446782828</v>
          </cell>
          <cell r="AU12">
            <v>10.10023473624535</v>
          </cell>
          <cell r="AY12">
            <v>5.3533748625719744</v>
          </cell>
          <cell r="BE12">
            <v>2.0964145350093761</v>
          </cell>
          <cell r="BF12">
            <v>0.65188395638893581</v>
          </cell>
          <cell r="BH12">
            <v>0.23719547146324071</v>
          </cell>
        </row>
        <row r="13">
          <cell r="C13">
            <v>5.6000000000000001E-2</v>
          </cell>
          <cell r="D13">
            <v>36.432000000000002</v>
          </cell>
          <cell r="E13">
            <v>30.082999999999998</v>
          </cell>
          <cell r="F13">
            <v>14.507</v>
          </cell>
          <cell r="H13">
            <v>17.61</v>
          </cell>
          <cell r="AS13">
            <v>6.0557089278267302</v>
          </cell>
          <cell r="AU13">
            <v>9.9084081950280609</v>
          </cell>
          <cell r="AY13">
            <v>5.4886016604780492</v>
          </cell>
          <cell r="BE13">
            <v>2.019634667877273</v>
          </cell>
          <cell r="BF13">
            <v>0.77998321500599133</v>
          </cell>
          <cell r="BH13">
            <v>0.27860345505533918</v>
          </cell>
        </row>
        <row r="14">
          <cell r="C14">
            <v>0.14199999999999999</v>
          </cell>
          <cell r="D14">
            <v>37.229999999999997</v>
          </cell>
          <cell r="E14">
            <v>30.164000000000001</v>
          </cell>
          <cell r="F14">
            <v>14.788</v>
          </cell>
          <cell r="H14">
            <v>17.986999999999998</v>
          </cell>
          <cell r="AS14">
            <v>6.0765442281897775</v>
          </cell>
          <cell r="AU14">
            <v>9.9473226539357462</v>
          </cell>
          <cell r="AY14">
            <v>5.4065695404512653</v>
          </cell>
          <cell r="BE14">
            <v>2.0109053009030928</v>
          </cell>
          <cell r="BF14">
            <v>0.79273879566305538</v>
          </cell>
          <cell r="BH14">
            <v>0.28275300585904867</v>
          </cell>
        </row>
        <row r="15">
          <cell r="C15">
            <v>0.16300000000000001</v>
          </cell>
          <cell r="D15">
            <v>41.484999999999999</v>
          </cell>
          <cell r="E15">
            <v>24.626000000000001</v>
          </cell>
          <cell r="F15">
            <v>13.72</v>
          </cell>
          <cell r="H15">
            <v>18.187000000000001</v>
          </cell>
          <cell r="AS15">
            <v>6.1251383076068953</v>
          </cell>
          <cell r="AU15">
            <v>11.049971744837535</v>
          </cell>
          <cell r="AY15">
            <v>4.4003137204067819</v>
          </cell>
          <cell r="BE15">
            <v>1.9587505733989157</v>
          </cell>
          <cell r="BF15">
            <v>0.63438041915124899</v>
          </cell>
          <cell r="BH15">
            <v>0.24463878646075637</v>
          </cell>
        </row>
        <row r="16">
          <cell r="C16">
            <v>0.13300000000000001</v>
          </cell>
          <cell r="D16">
            <v>41.473999999999997</v>
          </cell>
          <cell r="E16">
            <v>24.684999999999999</v>
          </cell>
          <cell r="F16">
            <v>13.864000000000001</v>
          </cell>
          <cell r="H16">
            <v>18.283999999999999</v>
          </cell>
          <cell r="AS16">
            <v>6.146344914225935</v>
          </cell>
          <cell r="AU16">
            <v>11.026479613186245</v>
          </cell>
          <cell r="AY16">
            <v>4.4026461273042301</v>
          </cell>
          <cell r="BE16">
            <v>1.9488475414740467</v>
          </cell>
          <cell r="BF16">
            <v>0.66662266093514688</v>
          </cell>
          <cell r="BH16">
            <v>0.25487679436037902</v>
          </cell>
        </row>
        <row r="17">
          <cell r="C17">
            <v>9.9000000000000005E-2</v>
          </cell>
          <cell r="D17">
            <v>42.929000000000002</v>
          </cell>
          <cell r="E17">
            <v>23.745999999999999</v>
          </cell>
          <cell r="F17">
            <v>13.254</v>
          </cell>
          <cell r="H17">
            <v>18.591999999999999</v>
          </cell>
          <cell r="AS17">
            <v>6.1908125956496844</v>
          </cell>
          <cell r="AU17">
            <v>11.305442332750252</v>
          </cell>
          <cell r="AY17">
            <v>4.1951446776591537</v>
          </cell>
          <cell r="BE17">
            <v>1.8821838291644415</v>
          </cell>
          <cell r="BF17">
            <v>0.59457673824103097</v>
          </cell>
          <cell r="BH17">
            <v>0.24006225957637847</v>
          </cell>
        </row>
        <row r="18">
          <cell r="C18">
            <v>8.6999999999999994E-2</v>
          </cell>
          <cell r="D18">
            <v>42.393999999999998</v>
          </cell>
          <cell r="E18">
            <v>23.946999999999999</v>
          </cell>
          <cell r="F18">
            <v>13.686999999999999</v>
          </cell>
          <cell r="H18">
            <v>18.613</v>
          </cell>
          <cell r="AS18">
            <v>6.2138793938311929</v>
          </cell>
          <cell r="AU18">
            <v>11.193504496885238</v>
          </cell>
          <cell r="AY18">
            <v>4.2416271396352032</v>
          </cell>
          <cell r="BE18">
            <v>1.8726561677399625</v>
          </cell>
          <cell r="BF18">
            <v>0.69165203264100938</v>
          </cell>
          <cell r="BH18">
            <v>0.26972266147191382</v>
          </cell>
        </row>
        <row r="19">
          <cell r="C19">
            <v>0.13100000000000001</v>
          </cell>
          <cell r="D19">
            <v>42.183999999999997</v>
          </cell>
          <cell r="E19">
            <v>23.657</v>
          </cell>
          <cell r="F19">
            <v>13.759</v>
          </cell>
          <cell r="H19">
            <v>18.463999999999999</v>
          </cell>
          <cell r="AS19">
            <v>6.2001475345674608</v>
          </cell>
          <cell r="AU19">
            <v>11.203126269086237</v>
          </cell>
          <cell r="AY19">
            <v>4.214740445578137</v>
          </cell>
          <cell r="BE19">
            <v>1.8809716195131356</v>
          </cell>
          <cell r="BF19">
            <v>0.71188567375002521</v>
          </cell>
          <cell r="BH19">
            <v>0.27455644226917841</v>
          </cell>
        </row>
        <row r="20">
          <cell r="C20">
            <v>0.06</v>
          </cell>
          <cell r="D20">
            <v>35.475000000000001</v>
          </cell>
          <cell r="E20">
            <v>32.805</v>
          </cell>
          <cell r="F20">
            <v>13.071</v>
          </cell>
          <cell r="H20">
            <v>17.166</v>
          </cell>
          <cell r="AS20">
            <v>5.9129198784103734</v>
          </cell>
          <cell r="AU20">
            <v>9.6643028376017277</v>
          </cell>
          <cell r="AY20">
            <v>5.9952577721573137</v>
          </cell>
          <cell r="BE20">
            <v>2.1192004686778172</v>
          </cell>
          <cell r="BF20">
            <v>0.40752007991002159</v>
          </cell>
          <cell r="BH20">
            <v>0.16128419113771045</v>
          </cell>
        </row>
        <row r="21">
          <cell r="C21">
            <v>6.9000000000000006E-2</v>
          </cell>
          <cell r="D21">
            <v>35.243000000000002</v>
          </cell>
          <cell r="E21">
            <v>32.838999999999999</v>
          </cell>
          <cell r="F21">
            <v>13.098000000000001</v>
          </cell>
          <cell r="H21">
            <v>17.239000000000001</v>
          </cell>
          <cell r="AS21">
            <v>5.9495246086466098</v>
          </cell>
          <cell r="AU21">
            <v>9.6196286174288748</v>
          </cell>
          <cell r="AY21">
            <v>6.0130532776950343</v>
          </cell>
          <cell r="BE21">
            <v>2.0804803538056089</v>
          </cell>
          <cell r="BF21">
            <v>0.45634572254613204</v>
          </cell>
          <cell r="BH21">
            <v>0.17988845463241679</v>
          </cell>
        </row>
        <row r="22">
          <cell r="C22">
            <v>8.8999999999999996E-2</v>
          </cell>
          <cell r="D22">
            <v>35.198</v>
          </cell>
          <cell r="E22">
            <v>33.462000000000003</v>
          </cell>
          <cell r="F22">
            <v>12.994999999999999</v>
          </cell>
          <cell r="H22">
            <v>17.097000000000001</v>
          </cell>
          <cell r="AS22">
            <v>5.8866380329637114</v>
          </cell>
          <cell r="AU22">
            <v>9.5847468642027636</v>
          </cell>
          <cell r="AY22">
            <v>6.1127164100867404</v>
          </cell>
          <cell r="BE22">
            <v>2.1369688174959856</v>
          </cell>
          <cell r="BF22">
            <v>0.37398783701166849</v>
          </cell>
          <cell r="BH22">
            <v>0.14894237076545619</v>
          </cell>
        </row>
        <row r="23">
          <cell r="C23">
            <v>0.113</v>
          </cell>
          <cell r="D23">
            <v>35.978999999999999</v>
          </cell>
          <cell r="E23">
            <v>32.015000000000001</v>
          </cell>
          <cell r="F23">
            <v>12.635</v>
          </cell>
          <cell r="H23">
            <v>17.305</v>
          </cell>
          <cell r="AS23">
            <v>5.9697055434830428</v>
          </cell>
          <cell r="AU23">
            <v>9.8162505552376302</v>
          </cell>
          <cell r="AY23">
            <v>5.8596239466985578</v>
          </cell>
          <cell r="BE23">
            <v>2.0601870154276054</v>
          </cell>
          <cell r="BF23">
            <v>0.38590091215713329</v>
          </cell>
          <cell r="BH23">
            <v>0.15776248588830202</v>
          </cell>
        </row>
        <row r="24">
          <cell r="C24">
            <v>9.1999999999999998E-2</v>
          </cell>
          <cell r="D24">
            <v>34.581000000000003</v>
          </cell>
          <cell r="E24">
            <v>33.180999999999997</v>
          </cell>
          <cell r="F24">
            <v>13.819000000000001</v>
          </cell>
          <cell r="H24">
            <v>16.623000000000001</v>
          </cell>
          <cell r="AS24">
            <v>5.7811981380241049</v>
          </cell>
          <cell r="AU24">
            <v>9.5117677465680668</v>
          </cell>
          <cell r="AY24">
            <v>6.1225572169038323</v>
          </cell>
          <cell r="BE24">
            <v>2.264399882594418</v>
          </cell>
          <cell r="BF24">
            <v>0.43272203131996889</v>
          </cell>
          <cell r="BH24">
            <v>0.16043843961504534</v>
          </cell>
        </row>
        <row r="25">
          <cell r="C25">
            <v>0.108</v>
          </cell>
          <cell r="D25">
            <v>33.798000000000002</v>
          </cell>
          <cell r="E25">
            <v>33.417000000000002</v>
          </cell>
          <cell r="F25">
            <v>14.095000000000001</v>
          </cell>
          <cell r="H25">
            <v>16.818000000000001</v>
          </cell>
          <cell r="AS25">
            <v>5.8644029394110646</v>
          </cell>
          <cell r="AU25">
            <v>9.3208538097771676</v>
          </cell>
          <cell r="AY25">
            <v>6.1823252000612987</v>
          </cell>
          <cell r="BE25">
            <v>2.1846435388090337</v>
          </cell>
          <cell r="BF25">
            <v>0.57358372140575398</v>
          </cell>
          <cell r="BH25">
            <v>0.20795375699429788</v>
          </cell>
        </row>
        <row r="26">
          <cell r="C26">
            <v>6.2E-2</v>
          </cell>
          <cell r="D26">
            <v>34.198999999999998</v>
          </cell>
          <cell r="E26">
            <v>33.052</v>
          </cell>
          <cell r="F26">
            <v>14.273999999999999</v>
          </cell>
          <cell r="H26">
            <v>16.402999999999999</v>
          </cell>
          <cell r="AS26">
            <v>5.736472639934628</v>
          </cell>
          <cell r="AU26">
            <v>9.4591102872895743</v>
          </cell>
          <cell r="AY26">
            <v>6.1327366870137769</v>
          </cell>
          <cell r="BE26">
            <v>2.2783737231245302</v>
          </cell>
          <cell r="BF26">
            <v>0.52307608354541912</v>
          </cell>
          <cell r="BH26">
            <v>0.1867162075508301</v>
          </cell>
        </row>
        <row r="27">
          <cell r="C27">
            <v>0.108</v>
          </cell>
          <cell r="D27">
            <v>34.137999999999998</v>
          </cell>
          <cell r="E27">
            <v>33.057000000000002</v>
          </cell>
          <cell r="F27">
            <v>14.352</v>
          </cell>
          <cell r="H27">
            <v>16.573</v>
          </cell>
          <cell r="AS27">
            <v>5.7837385270590955</v>
          </cell>
          <cell r="AU27">
            <v>9.42238476898528</v>
          </cell>
          <cell r="AY27">
            <v>6.120767614458825</v>
          </cell>
          <cell r="BE27">
            <v>2.2712840796772635</v>
          </cell>
          <cell r="BF27">
            <v>0.53955160169554972</v>
          </cell>
          <cell r="BH27">
            <v>0.19195415985043726</v>
          </cell>
        </row>
        <row r="28">
          <cell r="C28">
            <v>0.105</v>
          </cell>
          <cell r="D28">
            <v>33.691000000000003</v>
          </cell>
          <cell r="E28">
            <v>32.978000000000002</v>
          </cell>
          <cell r="F28">
            <v>15.273999999999999</v>
          </cell>
          <cell r="H28">
            <v>16.079999999999998</v>
          </cell>
          <cell r="AS28">
            <v>5.6435654892767539</v>
          </cell>
          <cell r="AU28">
            <v>9.3518313580803856</v>
          </cell>
          <cell r="AY28">
            <v>6.1408257045523893</v>
          </cell>
          <cell r="BE28">
            <v>2.3979999881430714</v>
          </cell>
          <cell r="BF28">
            <v>0.61040169157212176</v>
          </cell>
          <cell r="BH28">
            <v>0.20289899972064529</v>
          </cell>
        </row>
        <row r="29">
          <cell r="C29">
            <v>3.7999999999999999E-2</v>
          </cell>
          <cell r="D29">
            <v>38.545999999999999</v>
          </cell>
          <cell r="E29">
            <v>28.873999999999999</v>
          </cell>
          <cell r="F29">
            <v>14.04</v>
          </cell>
          <cell r="H29">
            <v>17.318000000000001</v>
          </cell>
          <cell r="AS29">
            <v>5.887856992735033</v>
          </cell>
          <cell r="AU29">
            <v>10.364636490564104</v>
          </cell>
          <cell r="AY29">
            <v>5.2083648890546765</v>
          </cell>
          <cell r="BE29">
            <v>2.1455109886551722</v>
          </cell>
          <cell r="BF29">
            <v>0.53330040325737826</v>
          </cell>
          <cell r="BH29">
            <v>0.19908098228469376</v>
          </cell>
        </row>
        <row r="30">
          <cell r="C30">
            <v>1.2999999999999999E-2</v>
          </cell>
          <cell r="D30">
            <v>38.353000000000002</v>
          </cell>
          <cell r="E30">
            <v>29.844000000000001</v>
          </cell>
          <cell r="F30">
            <v>13.962</v>
          </cell>
          <cell r="H30">
            <v>17.337</v>
          </cell>
          <cell r="AS30">
            <v>5.8645073650139414</v>
          </cell>
          <cell r="AU30">
            <v>10.260586064438982</v>
          </cell>
          <cell r="AY30">
            <v>5.3561107785365474</v>
          </cell>
          <cell r="BE30">
            <v>2.1633543846933714</v>
          </cell>
          <cell r="BF30">
            <v>0.48710242793112002</v>
          </cell>
          <cell r="BH30">
            <v>0.18378055647274988</v>
          </cell>
        </row>
        <row r="31">
          <cell r="C31">
            <v>5.3999999999999999E-2</v>
          </cell>
          <cell r="D31">
            <v>38.317</v>
          </cell>
          <cell r="E31">
            <v>29.794</v>
          </cell>
          <cell r="F31">
            <v>14.276</v>
          </cell>
          <cell r="H31">
            <v>17.364999999999998</v>
          </cell>
          <cell r="AS31">
            <v>5.8607216558593986</v>
          </cell>
          <cell r="AU31">
            <v>10.227819321262706</v>
          </cell>
          <cell r="AY31">
            <v>5.3350691672181867</v>
          </cell>
          <cell r="BE31">
            <v>2.1902351441525294</v>
          </cell>
          <cell r="BF31">
            <v>0.51371300335728165</v>
          </cell>
          <cell r="BH31">
            <v>0.18998626280255534</v>
          </cell>
        </row>
        <row r="32">
          <cell r="C32">
            <v>3.6999999999999998E-2</v>
          </cell>
          <cell r="D32">
            <v>38.283999999999999</v>
          </cell>
          <cell r="E32">
            <v>30.010999999999999</v>
          </cell>
          <cell r="F32">
            <v>13.999000000000001</v>
          </cell>
          <cell r="H32">
            <v>17.712</v>
          </cell>
          <cell r="AS32">
            <v>5.959101357077274</v>
          </cell>
          <cell r="AU32">
            <v>10.186986170196771</v>
          </cell>
          <cell r="AY32">
            <v>5.3570853815777042</v>
          </cell>
          <cell r="BE32">
            <v>2.0861806061338477</v>
          </cell>
          <cell r="BF32">
            <v>0.55699303007178003</v>
          </cell>
          <cell r="BH32">
            <v>0.21072888380929974</v>
          </cell>
        </row>
        <row r="33">
          <cell r="C33">
            <v>8.2000000000000003E-2</v>
          </cell>
          <cell r="D33">
            <v>38.265000000000001</v>
          </cell>
          <cell r="E33">
            <v>30.161000000000001</v>
          </cell>
          <cell r="F33">
            <v>13.837999999999999</v>
          </cell>
          <cell r="H33">
            <v>17.456</v>
          </cell>
          <cell r="AS33">
            <v>5.8842386812994567</v>
          </cell>
          <cell r="AU33">
            <v>10.201464092824086</v>
          </cell>
          <cell r="AY33">
            <v>5.394189715167327</v>
          </cell>
          <cell r="BE33">
            <v>2.1563378578154042</v>
          </cell>
          <cell r="BF33">
            <v>0.46144961569401488</v>
          </cell>
          <cell r="BH33">
            <v>0.17627466720031065</v>
          </cell>
        </row>
        <row r="34">
          <cell r="C34">
            <v>0.221</v>
          </cell>
          <cell r="D34">
            <v>36.981000000000002</v>
          </cell>
          <cell r="E34">
            <v>29.768000000000001</v>
          </cell>
          <cell r="F34">
            <v>14.565</v>
          </cell>
          <cell r="AS34">
            <v>5.760126678215082</v>
          </cell>
          <cell r="AU34">
            <v>10.077842879374181</v>
          </cell>
          <cell r="AY34">
            <v>5.4419967969154968</v>
          </cell>
          <cell r="BE34">
            <v>2.2942887326209069</v>
          </cell>
          <cell r="BF34">
            <v>0.52214600821738344</v>
          </cell>
          <cell r="BH34">
            <v>0.18539254634459262</v>
          </cell>
        </row>
        <row r="35">
          <cell r="C35">
            <v>0.222</v>
          </cell>
          <cell r="D35">
            <v>36.701999999999998</v>
          </cell>
          <cell r="E35">
            <v>29.300999999999998</v>
          </cell>
          <cell r="F35">
            <v>14.88</v>
          </cell>
          <cell r="AS35">
            <v>5.9159863774050256</v>
          </cell>
          <cell r="AU35">
            <v>10.010169100139979</v>
          </cell>
          <cell r="AY35">
            <v>5.3610988866648057</v>
          </cell>
          <cell r="BE35">
            <v>2.1644325074620507</v>
          </cell>
          <cell r="BF35">
            <v>0.71531814717305053</v>
          </cell>
          <cell r="BH35">
            <v>0.24839586233680008</v>
          </cell>
        </row>
        <row r="36">
          <cell r="C36">
            <v>0.224</v>
          </cell>
          <cell r="D36">
            <v>36.566000000000003</v>
          </cell>
          <cell r="E36">
            <v>30.013999999999999</v>
          </cell>
          <cell r="F36">
            <v>14.95</v>
          </cell>
          <cell r="AS36">
            <v>5.7918715249098005</v>
          </cell>
          <cell r="AU36">
            <v>9.9559419399277456</v>
          </cell>
          <cell r="AY36">
            <v>5.4821191569339289</v>
          </cell>
          <cell r="BE36">
            <v>2.2889149415775809</v>
          </cell>
          <cell r="BF36">
            <v>0.59941208704787385</v>
          </cell>
          <cell r="BH36">
            <v>0.20752916172831443</v>
          </cell>
        </row>
        <row r="37">
          <cell r="C37">
            <v>0.218</v>
          </cell>
          <cell r="D37">
            <v>36.991999999999997</v>
          </cell>
          <cell r="E37">
            <v>29.37</v>
          </cell>
          <cell r="F37">
            <v>14.757999999999999</v>
          </cell>
          <cell r="AS37">
            <v>5.8630619499770606</v>
          </cell>
          <cell r="AU37">
            <v>10.068850770390471</v>
          </cell>
          <cell r="AY37">
            <v>5.3628509995542686</v>
          </cell>
          <cell r="BE37">
            <v>2.2103791855698738</v>
          </cell>
          <cell r="BF37">
            <v>0.63998182786203728</v>
          </cell>
          <cell r="BH37">
            <v>0.22452658622757474</v>
          </cell>
        </row>
        <row r="38">
          <cell r="C38">
            <v>0.23899999999999999</v>
          </cell>
          <cell r="D38">
            <v>35.872</v>
          </cell>
          <cell r="E38">
            <v>31.158000000000001</v>
          </cell>
          <cell r="F38">
            <v>14.894</v>
          </cell>
          <cell r="H38">
            <v>16.439</v>
          </cell>
          <cell r="AS38">
            <v>5.6694038049573354</v>
          </cell>
          <cell r="AU38">
            <v>9.7843690800104106</v>
          </cell>
          <cell r="AY38">
            <v>5.7012029473914065</v>
          </cell>
          <cell r="BE38">
            <v>2.412082915071875</v>
          </cell>
          <cell r="BF38">
            <v>0.47054678204514033</v>
          </cell>
          <cell r="BH38">
            <v>0.16323525096398786</v>
          </cell>
        </row>
        <row r="39">
          <cell r="C39">
            <v>0.27100000000000002</v>
          </cell>
          <cell r="D39">
            <v>36.405999999999999</v>
          </cell>
          <cell r="E39">
            <v>31.085000000000001</v>
          </cell>
          <cell r="F39">
            <v>14.598000000000001</v>
          </cell>
          <cell r="H39">
            <v>16.388999999999999</v>
          </cell>
          <cell r="AS39">
            <v>5.6342985187755792</v>
          </cell>
          <cell r="AU39">
            <v>9.8986416669845614</v>
          </cell>
          <cell r="AY39">
            <v>5.6698713175112099</v>
          </cell>
          <cell r="BE39">
            <v>2.4304831781662752</v>
          </cell>
          <cell r="BF39">
            <v>0.38592935890029878</v>
          </cell>
          <cell r="BH39">
            <v>0.13702870365087294</v>
          </cell>
        </row>
        <row r="40">
          <cell r="C40">
            <v>0.22700000000000001</v>
          </cell>
          <cell r="D40">
            <v>37.061</v>
          </cell>
          <cell r="E40">
            <v>31.385999999999999</v>
          </cell>
          <cell r="F40">
            <v>14.272</v>
          </cell>
          <cell r="H40">
            <v>16.251000000000001</v>
          </cell>
          <cell r="AS40">
            <v>5.5460271251169786</v>
          </cell>
          <cell r="AU40">
            <v>10.003092222912947</v>
          </cell>
          <cell r="AY40">
            <v>5.6829364832385876</v>
          </cell>
          <cell r="BE40">
            <v>2.4828625491351568</v>
          </cell>
          <cell r="BF40">
            <v>0.25053151922322314</v>
          </cell>
          <cell r="BH40">
            <v>9.1655836281845454E-2</v>
          </cell>
        </row>
        <row r="41">
          <cell r="C41">
            <v>0.23699999999999999</v>
          </cell>
          <cell r="D41">
            <v>38.478999999999999</v>
          </cell>
          <cell r="E41">
            <v>29.22</v>
          </cell>
          <cell r="F41">
            <v>14.093999999999999</v>
          </cell>
          <cell r="H41">
            <v>16.779</v>
          </cell>
          <cell r="AS41">
            <v>5.7074408714556339</v>
          </cell>
          <cell r="AU41">
            <v>10.351764041163735</v>
          </cell>
          <cell r="AY41">
            <v>5.2733972831904357</v>
          </cell>
          <cell r="BE41">
            <v>2.344744362429132</v>
          </cell>
          <cell r="BF41">
            <v>0.34570687780688303</v>
          </cell>
          <cell r="BH41">
            <v>0.12849401343417638</v>
          </cell>
        </row>
        <row r="42">
          <cell r="C42">
            <v>0.159</v>
          </cell>
          <cell r="D42">
            <v>37.529000000000003</v>
          </cell>
          <cell r="E42">
            <v>30.157</v>
          </cell>
          <cell r="F42">
            <v>14.192</v>
          </cell>
          <cell r="H42">
            <v>16.620999999999999</v>
          </cell>
          <cell r="AS42">
            <v>5.6907426892836614</v>
          </cell>
          <cell r="AU42">
            <v>10.162347283242006</v>
          </cell>
          <cell r="AY42">
            <v>5.4781619648542401</v>
          </cell>
          <cell r="BE42">
            <v>2.3407768539908784</v>
          </cell>
          <cell r="BF42">
            <v>0.3861338313231002</v>
          </cell>
          <cell r="BH42">
            <v>0.14160120219655836</v>
          </cell>
        </row>
        <row r="43">
          <cell r="C43">
            <v>0.02</v>
          </cell>
          <cell r="D43">
            <v>34.302</v>
          </cell>
          <cell r="E43">
            <v>32.164000000000001</v>
          </cell>
          <cell r="F43">
            <v>14.711</v>
          </cell>
          <cell r="H43">
            <v>16.844000000000001</v>
          </cell>
          <cell r="AS43">
            <v>5.8726837260411697</v>
          </cell>
          <cell r="AU43">
            <v>9.4585826386148533</v>
          </cell>
          <cell r="AY43">
            <v>5.9497177801082879</v>
          </cell>
          <cell r="BE43">
            <v>2.209380331841392</v>
          </cell>
          <cell r="BF43">
            <v>0.6690060203265773</v>
          </cell>
          <cell r="BH43">
            <v>0.23242398291066424</v>
          </cell>
        </row>
        <row r="44">
          <cell r="C44">
            <v>1.9E-2</v>
          </cell>
          <cell r="D44">
            <v>33.877000000000002</v>
          </cell>
          <cell r="E44">
            <v>32.048999999999999</v>
          </cell>
          <cell r="F44">
            <v>14.981999999999999</v>
          </cell>
          <cell r="H44">
            <v>17.099</v>
          </cell>
          <cell r="AS44">
            <v>5.9768727929953709</v>
          </cell>
          <cell r="AU44">
            <v>9.3653386229868278</v>
          </cell>
          <cell r="AY44">
            <v>5.9436430025127223</v>
          </cell>
          <cell r="BE44">
            <v>2.1293174741015224</v>
          </cell>
          <cell r="BF44">
            <v>0.80960821294233654</v>
          </cell>
          <cell r="BH44">
            <v>0.27547760615774097</v>
          </cell>
        </row>
        <row r="45">
          <cell r="C45">
            <v>2.3E-2</v>
          </cell>
          <cell r="D45">
            <v>33.533000000000001</v>
          </cell>
          <cell r="E45">
            <v>33.581000000000003</v>
          </cell>
          <cell r="F45">
            <v>13.563000000000001</v>
          </cell>
          <cell r="H45">
            <v>17.617000000000001</v>
          </cell>
          <cell r="AS45">
            <v>6.1204162932671631</v>
          </cell>
          <cell r="AU45">
            <v>9.2137549483532517</v>
          </cell>
          <cell r="AY45">
            <v>6.1898135254764641</v>
          </cell>
          <cell r="BE45">
            <v>1.9564054969900035</v>
          </cell>
          <cell r="BF45">
            <v>0.68795269120450087</v>
          </cell>
          <cell r="BH45">
            <v>0.26015866317800773</v>
          </cell>
        </row>
        <row r="46">
          <cell r="C46">
            <v>0</v>
          </cell>
          <cell r="D46">
            <v>33.933999999999997</v>
          </cell>
          <cell r="E46">
            <v>32.545999999999999</v>
          </cell>
          <cell r="F46">
            <v>14.788</v>
          </cell>
          <cell r="H46">
            <v>16.888999999999999</v>
          </cell>
          <cell r="AS46">
            <v>5.8924626765413874</v>
          </cell>
          <cell r="AU46">
            <v>9.3636074904521482</v>
          </cell>
          <cell r="AY46">
            <v>6.0245617117235604</v>
          </cell>
          <cell r="BE46">
            <v>2.1773752091083005</v>
          </cell>
          <cell r="BF46">
            <v>0.71808671409734615</v>
          </cell>
          <cell r="BH46">
            <v>0.24800419868838486</v>
          </cell>
        </row>
        <row r="47">
          <cell r="C47">
            <v>1.2E-2</v>
          </cell>
          <cell r="D47">
            <v>33.65</v>
          </cell>
          <cell r="E47">
            <v>33.070999999999998</v>
          </cell>
          <cell r="F47">
            <v>14.929</v>
          </cell>
          <cell r="H47">
            <v>16.818000000000001</v>
          </cell>
          <cell r="AS47">
            <v>5.8658935716949596</v>
          </cell>
          <cell r="AU47">
            <v>9.2823970177568498</v>
          </cell>
          <cell r="AY47">
            <v>6.1198685062901337</v>
          </cell>
          <cell r="BE47">
            <v>2.2182122266352522</v>
          </cell>
          <cell r="BF47">
            <v>0.70396169408208209</v>
          </cell>
          <cell r="BH47">
            <v>0.2409034209398713</v>
          </cell>
        </row>
        <row r="48">
          <cell r="C48">
            <v>3.9E-2</v>
          </cell>
          <cell r="D48">
            <v>33.67</v>
          </cell>
          <cell r="E48">
            <v>33.706000000000003</v>
          </cell>
          <cell r="F48">
            <v>14.613</v>
          </cell>
          <cell r="H48">
            <v>16.975000000000001</v>
          </cell>
          <cell r="AS48">
            <v>5.8838223616485559</v>
          </cell>
          <cell r="AU48">
            <v>9.2301365531524482</v>
          </cell>
          <cell r="AY48">
            <v>6.1985758314837813</v>
          </cell>
          <cell r="BE48">
            <v>2.1810265810180884</v>
          </cell>
          <cell r="BF48">
            <v>0.66150085634448885</v>
          </cell>
          <cell r="BH48">
            <v>0.2327157330654506</v>
          </cell>
        </row>
        <row r="49">
          <cell r="C49">
            <v>6.6000000000000003E-2</v>
          </cell>
          <cell r="D49">
            <v>34.491999999999997</v>
          </cell>
          <cell r="E49">
            <v>32.402999999999999</v>
          </cell>
          <cell r="F49">
            <v>14.85</v>
          </cell>
          <cell r="H49">
            <v>16.946999999999999</v>
          </cell>
          <cell r="AS49">
            <v>5.8708571467152924</v>
          </cell>
          <cell r="AU49">
            <v>9.4502283175102804</v>
          </cell>
          <cell r="AY49">
            <v>5.9556454693946002</v>
          </cell>
          <cell r="BE49">
            <v>2.2093055123714098</v>
          </cell>
          <cell r="BF49">
            <v>0.6777201797361343</v>
          </cell>
          <cell r="BH49">
            <v>0.23474684745233249</v>
          </cell>
        </row>
        <row r="50">
          <cell r="C50">
            <v>0.03</v>
          </cell>
          <cell r="D50">
            <v>34.423999999999999</v>
          </cell>
          <cell r="E50">
            <v>33.631999999999998</v>
          </cell>
          <cell r="F50">
            <v>14.920999999999999</v>
          </cell>
          <cell r="H50">
            <v>16.710999999999999</v>
          </cell>
          <cell r="AS50">
            <v>5.748163799964022</v>
          </cell>
          <cell r="AU50">
            <v>9.3649026985599519</v>
          </cell>
          <cell r="AY50">
            <v>6.1378224743486269</v>
          </cell>
          <cell r="BE50">
            <v>2.3030833578687315</v>
          </cell>
          <cell r="BF50">
            <v>0.57723264972508304</v>
          </cell>
          <cell r="BH50">
            <v>0.20040601385515927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BD786-2F5A-4344-B6E5-6C520A7A0DA2}">
  <sheetPr>
    <pageSetUpPr fitToPage="1"/>
  </sheetPr>
  <dimension ref="A1:AH54"/>
  <sheetViews>
    <sheetView tabSelected="1" workbookViewId="0">
      <selection activeCell="D25" sqref="D25"/>
    </sheetView>
  </sheetViews>
  <sheetFormatPr defaultColWidth="12.42578125" defaultRowHeight="15" x14ac:dyDescent="0.25"/>
  <cols>
    <col min="1" max="1" width="12.42578125" style="2"/>
    <col min="2" max="2" width="1.28515625" style="2" customWidth="1"/>
    <col min="3" max="3" width="9.85546875" style="3" customWidth="1"/>
    <col min="4" max="4" width="14.140625" style="50" customWidth="1"/>
    <col min="5" max="5" width="12.140625" style="50" customWidth="1"/>
    <col min="6" max="6" width="15.28515625" style="50" customWidth="1"/>
    <col min="7" max="7" width="15.85546875" style="50" customWidth="1"/>
    <col min="8" max="8" width="14.140625" style="50" customWidth="1"/>
    <col min="9" max="9" width="14.85546875" style="50" customWidth="1"/>
    <col min="10" max="10" width="15.28515625" style="50" customWidth="1"/>
    <col min="11" max="11" width="10.140625" style="50" customWidth="1"/>
    <col min="12" max="12" width="10.42578125" style="50" bestFit="1" customWidth="1"/>
    <col min="13" max="13" width="12.42578125" style="50"/>
    <col min="14" max="14" width="11.85546875" style="50" bestFit="1" customWidth="1"/>
    <col min="15" max="15" width="15.28515625" style="50" customWidth="1"/>
    <col min="16" max="16" width="17" style="50" customWidth="1"/>
    <col min="17" max="17" width="10.140625" style="50" customWidth="1"/>
    <col min="18" max="19" width="11.5703125" style="50" customWidth="1"/>
    <col min="20" max="20" width="12" style="50" customWidth="1"/>
    <col min="21" max="28" width="10.140625" style="50" customWidth="1"/>
    <col min="29" max="29" width="11.5703125" style="50" customWidth="1"/>
    <col min="30" max="32" width="9.85546875" style="50" customWidth="1"/>
    <col min="33" max="33" width="12.42578125" style="50"/>
    <col min="34" max="16384" width="12.42578125" style="3"/>
  </cols>
  <sheetData>
    <row r="1" spans="1:34" ht="18.95" customHeight="1" x14ac:dyDescent="0.3">
      <c r="A1" s="1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4" s="2" customFormat="1" ht="5.0999999999999996" customHeight="1" x14ac:dyDescent="0.3">
      <c r="A2" s="5"/>
      <c r="B2" s="5"/>
      <c r="C2" s="6"/>
      <c r="D2" s="7"/>
      <c r="E2" s="7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4" s="2" customFormat="1" ht="17.100000000000001" customHeight="1" thickBot="1" x14ac:dyDescent="0.3">
      <c r="A3" s="8"/>
      <c r="B3" s="8"/>
      <c r="C3" s="9" t="s">
        <v>1</v>
      </c>
      <c r="D3" s="10"/>
      <c r="E3" s="10"/>
      <c r="F3" s="11"/>
      <c r="G3" s="8"/>
      <c r="H3" s="9" t="s">
        <v>2</v>
      </c>
      <c r="I3" s="10"/>
      <c r="J3" s="10"/>
      <c r="K3" s="10"/>
      <c r="L3" s="10"/>
      <c r="M3" s="10"/>
      <c r="N3" s="10"/>
      <c r="O3" s="10"/>
      <c r="P3" s="11"/>
      <c r="Q3" s="8"/>
      <c r="R3" s="9" t="s">
        <v>3</v>
      </c>
      <c r="S3" s="10"/>
      <c r="T3" s="10"/>
      <c r="U3" s="10"/>
      <c r="V3" s="10"/>
      <c r="W3" s="10"/>
      <c r="X3" s="10"/>
      <c r="Y3" s="11"/>
      <c r="Z3" s="12"/>
      <c r="AA3" s="13" t="s">
        <v>4</v>
      </c>
      <c r="AB3" s="14"/>
      <c r="AC3" s="14"/>
      <c r="AD3" s="14"/>
      <c r="AE3" s="14"/>
      <c r="AF3" s="15"/>
      <c r="AG3" s="12"/>
    </row>
    <row r="4" spans="1:34" s="22" customFormat="1" ht="15" customHeight="1" x14ac:dyDescent="0.25">
      <c r="A4" s="16" t="s">
        <v>5</v>
      </c>
      <c r="B4" s="16"/>
      <c r="C4" s="17" t="s">
        <v>6</v>
      </c>
      <c r="D4" s="16" t="s">
        <v>7</v>
      </c>
      <c r="E4" s="16" t="s">
        <v>8</v>
      </c>
      <c r="F4" s="18" t="s">
        <v>9</v>
      </c>
      <c r="G4" s="16"/>
      <c r="H4" s="17" t="s">
        <v>6</v>
      </c>
      <c r="I4" s="19" t="s">
        <v>10</v>
      </c>
      <c r="J4" s="19" t="s">
        <v>11</v>
      </c>
      <c r="K4" s="16" t="s">
        <v>12</v>
      </c>
      <c r="L4" s="16" t="s">
        <v>13</v>
      </c>
      <c r="M4" s="16" t="s">
        <v>8</v>
      </c>
      <c r="N4" s="16" t="s">
        <v>9</v>
      </c>
      <c r="O4" s="19" t="s">
        <v>14</v>
      </c>
      <c r="P4" s="20" t="s">
        <v>15</v>
      </c>
      <c r="Q4" s="16"/>
      <c r="R4" s="17" t="s">
        <v>6</v>
      </c>
      <c r="S4" s="16" t="s">
        <v>7</v>
      </c>
      <c r="T4" s="16" t="s">
        <v>16</v>
      </c>
      <c r="U4" s="21" t="s">
        <v>17</v>
      </c>
      <c r="V4" s="21" t="s">
        <v>18</v>
      </c>
      <c r="W4" s="16" t="s">
        <v>19</v>
      </c>
      <c r="X4" s="16" t="s">
        <v>20</v>
      </c>
      <c r="Y4" s="18" t="s">
        <v>21</v>
      </c>
      <c r="Z4" s="16"/>
      <c r="AA4" s="17" t="s">
        <v>6</v>
      </c>
      <c r="AB4" s="16" t="s">
        <v>7</v>
      </c>
      <c r="AC4" s="16" t="s">
        <v>16</v>
      </c>
      <c r="AD4" s="21" t="s">
        <v>17</v>
      </c>
      <c r="AE4" s="21" t="s">
        <v>18</v>
      </c>
      <c r="AF4" s="18" t="s">
        <v>19</v>
      </c>
      <c r="AG4" s="16"/>
    </row>
    <row r="5" spans="1:34" x14ac:dyDescent="0.25">
      <c r="A5" s="8" t="s">
        <v>22</v>
      </c>
      <c r="B5" s="8"/>
      <c r="C5" s="23">
        <f>AVERAGE([1]S4!AP5:AP12)</f>
        <v>1.8019076658401831</v>
      </c>
      <c r="D5" s="8">
        <f>AVERAGE([1]S4!AQ5:AQ12)</f>
        <v>0.18764192974707855</v>
      </c>
      <c r="E5" s="8">
        <f t="shared" ref="E5:E13" si="0">C5/(C5+D5)</f>
        <v>0.90568622658954534</v>
      </c>
      <c r="F5" s="24">
        <f t="shared" ref="F5:F13" si="1">D5/(C5+D5)</f>
        <v>9.4313773410454577E-2</v>
      </c>
      <c r="G5" s="8"/>
      <c r="H5" s="23">
        <f>AVERAGE([1]S7!AS5:AS9)</f>
        <v>5.8814999938839545</v>
      </c>
      <c r="I5" s="8">
        <f>AVERAGE([1]S7!BE5:BE9)</f>
        <v>2.2100927787554676</v>
      </c>
      <c r="J5" s="8">
        <f>AVERAGE([1]S7!BF5:BF9)</f>
        <v>0.67803894299340328</v>
      </c>
      <c r="K5" s="8">
        <f>AVERAGE([1]S7!AU5:AU9)</f>
        <v>10.9147476396604</v>
      </c>
      <c r="L5" s="8">
        <f>AVERAGE([1]S7!AY5:AY9)</f>
        <v>4.4681033287252356</v>
      </c>
      <c r="M5" s="8">
        <f t="shared" ref="M5:M13" si="2">H5/(H5+I5+J5)</f>
        <v>0.67066670352867142</v>
      </c>
      <c r="N5" s="8">
        <f t="shared" ref="N5:N13" si="3">(I5+J5)/(H5+I5+J5)</f>
        <v>0.32933329647132853</v>
      </c>
      <c r="O5" s="8">
        <f>L5/(L5+K5+J5)</f>
        <v>0.27819774329936803</v>
      </c>
      <c r="P5" s="24">
        <f>J5/(L5+K5+J5)</f>
        <v>4.2216772964306107E-2</v>
      </c>
      <c r="Q5" s="8"/>
      <c r="R5" s="23">
        <f>AVERAGE([1]S5!AT5:AT9)</f>
        <v>1.7117302432850892</v>
      </c>
      <c r="S5" s="8">
        <f>AVERAGE([1]S5!AU5:AU9)</f>
        <v>0.18311629641059055</v>
      </c>
      <c r="T5" s="8">
        <f t="shared" ref="T5:T13" si="4">S5/(S5+R5)</f>
        <v>9.6639116980945475E-2</v>
      </c>
      <c r="U5" s="8">
        <f>AVERAGE([1]S5!BZ5:BZ9)</f>
        <v>2.5059828203128853E-2</v>
      </c>
      <c r="V5" s="8">
        <f>AVERAGE([1]S5!CA5:CA9)</f>
        <v>8.5090429810573518E-4</v>
      </c>
      <c r="W5" s="8">
        <f>U5/(1-V5)</f>
        <v>2.5081169878379887E-2</v>
      </c>
      <c r="X5" s="8">
        <f>AVERAGE([1]S5!BT5:BT9)</f>
        <v>8.9683844868286136E-2</v>
      </c>
      <c r="Y5" s="24">
        <f>AVERAGE([1]S5!CD5:CD9)</f>
        <v>9.3707559507819324E-2</v>
      </c>
      <c r="Z5" s="8"/>
      <c r="AA5" s="23">
        <f>AVERAGE([1]S6!AT5:AT10)</f>
        <v>0.91439610770384627</v>
      </c>
      <c r="AB5" s="8">
        <f>AVERAGE([1]S6!AU5:AU10)</f>
        <v>8.2687936599592074E-2</v>
      </c>
      <c r="AC5" s="8">
        <f>AB5/(AB5+AA5)</f>
        <v>8.2929756094289694E-2</v>
      </c>
      <c r="AD5" s="8">
        <f>AVERAGE([1]S6!BZ5:BZ7)</f>
        <v>0.84464084015378393</v>
      </c>
      <c r="AE5" s="8">
        <f>AVERAGE([1]S6!CA5:CA7)</f>
        <v>2.1452400610080139E-2</v>
      </c>
      <c r="AF5" s="24">
        <f>AD5/(1-AE5)</f>
        <v>0.86315764371644188</v>
      </c>
      <c r="AG5" s="8"/>
    </row>
    <row r="6" spans="1:34" x14ac:dyDescent="0.25">
      <c r="A6" s="8" t="s">
        <v>23</v>
      </c>
      <c r="B6" s="8"/>
      <c r="C6" s="23">
        <f>AVERAGE([1]S4!AP13:AP17)</f>
        <v>1.8283249794077918</v>
      </c>
      <c r="D6" s="8">
        <f>AVERAGE([1]S4!AQ13:AQ17)</f>
        <v>0.18336129435580856</v>
      </c>
      <c r="E6" s="8">
        <f t="shared" si="0"/>
        <v>0.9088519433933584</v>
      </c>
      <c r="F6" s="24">
        <f t="shared" si="1"/>
        <v>9.1148056606641603E-2</v>
      </c>
      <c r="G6" s="8"/>
      <c r="H6" s="23">
        <f>AVERAGE([1]S7!AS10:AS14)</f>
        <v>6.0203943839981724</v>
      </c>
      <c r="I6" s="8">
        <f>AVERAGE([1]S7!BE10:BE14)</f>
        <v>2.0553262556057112</v>
      </c>
      <c r="J6" s="8">
        <f>AVERAGE([1]S7!BF10:BF14)</f>
        <v>0.71697472093692904</v>
      </c>
      <c r="K6" s="8">
        <f>AVERAGE([1]S7!AU10:AU14)</f>
        <v>10.056176184290219</v>
      </c>
      <c r="L6" s="8">
        <f>AVERAGE([1]S7!AY10:AY14)</f>
        <v>5.3624039189426123</v>
      </c>
      <c r="M6" s="8">
        <f t="shared" si="2"/>
        <v>0.68470407959498292</v>
      </c>
      <c r="N6" s="8">
        <f t="shared" si="3"/>
        <v>0.31529592040501725</v>
      </c>
      <c r="O6" s="8">
        <f t="shared" ref="O6:O13" si="5">L6/(L6+K6+J6)</f>
        <v>0.33233464714272881</v>
      </c>
      <c r="P6" s="24">
        <f t="shared" ref="P6:P13" si="6">J6/(L6+K6+J6)</f>
        <v>4.4434463441130563E-2</v>
      </c>
      <c r="Q6" s="8"/>
      <c r="R6" s="23">
        <f>AVERAGE([1]S5!AT10:AT14)</f>
        <v>1.758418204125912</v>
      </c>
      <c r="S6" s="8">
        <f>AVERAGE([1]S5!AU10:AU14)</f>
        <v>0.16655292082453579</v>
      </c>
      <c r="T6" s="8">
        <f t="shared" si="4"/>
        <v>8.6522295667589913E-2</v>
      </c>
      <c r="U6" s="8">
        <f>AVERAGE([1]S5!BZ10:BZ14)</f>
        <v>2.70244048079697E-2</v>
      </c>
      <c r="V6" s="8">
        <f>AVERAGE([1]S5!CA6:CA9)</f>
        <v>9.8850400189987053E-4</v>
      </c>
      <c r="W6" s="8">
        <f t="shared" ref="W6:W13" si="7">U6/(1-V6)</f>
        <v>2.7051144973031516E-2</v>
      </c>
      <c r="X6" s="8">
        <f>AVERAGE([1]S5!BT10:BT14)</f>
        <v>8.193139938074763E-2</v>
      </c>
      <c r="Y6" s="24">
        <f>AVERAGE([1]S5!CD10:CD14)</f>
        <v>8.3692161803271284E-2</v>
      </c>
      <c r="Z6" s="8"/>
      <c r="AA6" s="23">
        <f>AVERAGE([1]S6!AT8:AT10)</f>
        <v>0.93033926321533922</v>
      </c>
      <c r="AB6" s="8">
        <f>AVERAGE([1]S6!AU8:AU10)</f>
        <v>7.5791448400015712E-2</v>
      </c>
      <c r="AC6" s="8">
        <f t="shared" ref="AC6:AC13" si="8">AB6/(AB6+AA6)</f>
        <v>7.5329624197964934E-2</v>
      </c>
      <c r="AD6" s="8">
        <f>AVERAGE([1]S6!BZ8:BZ10)</f>
        <v>0.8625692663871396</v>
      </c>
      <c r="AE6" s="8">
        <f>AVERAGE([1]S6!CA8:CA10)</f>
        <v>2.5099608212647732E-2</v>
      </c>
      <c r="AF6" s="24">
        <f t="shared" ref="AF6:AF13" si="9">AD6/(1-AE6)</f>
        <v>0.88477681787134355</v>
      </c>
      <c r="AG6" s="8"/>
    </row>
    <row r="7" spans="1:34" x14ac:dyDescent="0.25">
      <c r="A7" s="8" t="s">
        <v>24</v>
      </c>
      <c r="B7" s="8"/>
      <c r="C7" s="23">
        <f>AVERAGE([1]S4!AP18:AP23)</f>
        <v>1.7955750031564228</v>
      </c>
      <c r="D7" s="8">
        <f>AVERAGE([1]S4!AQ18:AQ23)</f>
        <v>0.19106116217545385</v>
      </c>
      <c r="E7" s="8">
        <f t="shared" si="0"/>
        <v>0.90382679752357364</v>
      </c>
      <c r="F7" s="24">
        <f t="shared" si="1"/>
        <v>9.6173202476426384E-2</v>
      </c>
      <c r="G7" s="8"/>
      <c r="H7" s="23">
        <f>AVERAGE([1]S7!AS15:AS19)</f>
        <v>6.1752645491762337</v>
      </c>
      <c r="I7" s="8">
        <f>AVERAGE([1]S7!BE15:BE19)</f>
        <v>1.9086819462581004</v>
      </c>
      <c r="J7" s="8">
        <f>AVERAGE([1]S7!BF15:BF19)</f>
        <v>0.65982350494369224</v>
      </c>
      <c r="K7" s="8">
        <f>AVERAGE([1]S7!AU15:AU19)</f>
        <v>11.155704891349103</v>
      </c>
      <c r="L7" s="8">
        <f>AVERAGE([1]S7!AY15:AY19)</f>
        <v>4.2908944221167014</v>
      </c>
      <c r="M7" s="8">
        <f t="shared" si="2"/>
        <v>0.70624736800136023</v>
      </c>
      <c r="N7" s="8">
        <f t="shared" si="3"/>
        <v>0.29375263199863977</v>
      </c>
      <c r="O7" s="8">
        <f t="shared" si="5"/>
        <v>0.26640890224316277</v>
      </c>
      <c r="P7" s="24">
        <f t="shared" si="6"/>
        <v>4.0966483519203283E-2</v>
      </c>
      <c r="Q7" s="8"/>
      <c r="R7" s="23">
        <f>AVERAGE([1]S5!AT15:AT20)</f>
        <v>1.7454234797669039</v>
      </c>
      <c r="S7" s="8">
        <f>AVERAGE([1]S5!AU15:AU20)</f>
        <v>0.17261827600649013</v>
      </c>
      <c r="T7" s="8">
        <f t="shared" si="4"/>
        <v>8.9997141869774824E-2</v>
      </c>
      <c r="U7" s="8">
        <f>AVERAGE([1]S5!BZ15:BZ20)</f>
        <v>2.8115483527126797E-2</v>
      </c>
      <c r="V7" s="8">
        <f>AVERAGE([1]S5!CA7:CA9)</f>
        <v>1.0367411839905915E-3</v>
      </c>
      <c r="W7" s="8">
        <f t="shared" si="7"/>
        <v>2.8144662257598756E-2</v>
      </c>
      <c r="X7" s="8">
        <f>AVERAGE([1]S5!BT15:BT20)</f>
        <v>8.4680390134771036E-2</v>
      </c>
      <c r="Y7" s="24">
        <f>AVERAGE([1]S5!CD15:CD20)</f>
        <v>8.6815729488625315E-2</v>
      </c>
      <c r="Z7" s="8"/>
      <c r="AA7" s="23">
        <f>AVERAGE([1]S6!AT11:AT12)</f>
        <v>0.92069489695377815</v>
      </c>
      <c r="AB7" s="8">
        <f>AVERAGE([1]S6!AU11:AU12)</f>
        <v>8.5494050029599838E-2</v>
      </c>
      <c r="AC7" s="8">
        <f t="shared" si="8"/>
        <v>8.4968186428519943E-2</v>
      </c>
      <c r="AD7" s="8">
        <f>AVERAGE([1]S6!BZ11:BZ12)</f>
        <v>0.84064569616227136</v>
      </c>
      <c r="AE7" s="8">
        <f>AVERAGE([1]S6!CA11:CA12)</f>
        <v>3.8141478022093209E-2</v>
      </c>
      <c r="AF7" s="24">
        <f t="shared" si="9"/>
        <v>0.87398060832649194</v>
      </c>
      <c r="AG7" s="8"/>
    </row>
    <row r="8" spans="1:34" x14ac:dyDescent="0.25">
      <c r="A8" s="8" t="s">
        <v>25</v>
      </c>
      <c r="B8" s="8"/>
      <c r="C8" s="23">
        <f>AVERAGE([1]S4!AP24:AP28)</f>
        <v>1.8316016597928626</v>
      </c>
      <c r="D8" s="8">
        <f>AVERAGE([1]S4!AQ24:AQ28)</f>
        <v>0.1785907362332313</v>
      </c>
      <c r="E8" s="8">
        <f t="shared" si="0"/>
        <v>0.91115739140876106</v>
      </c>
      <c r="F8" s="24">
        <f t="shared" si="1"/>
        <v>8.8842608591239075E-2</v>
      </c>
      <c r="G8" s="8"/>
      <c r="H8" s="23">
        <f>AVERAGE([1]S7!AS20:AS23)</f>
        <v>5.9296970158759343</v>
      </c>
      <c r="I8" s="8">
        <f>AVERAGE([1]S7!BE20:BE23)</f>
        <v>2.099209163851754</v>
      </c>
      <c r="J8" s="8">
        <f>AVERAGE([1]S7!BF20:BF23)</f>
        <v>0.40593863790623885</v>
      </c>
      <c r="K8" s="8">
        <f>AVERAGE([1]S7!AU20:AU23)</f>
        <v>9.6712322186177495</v>
      </c>
      <c r="L8" s="8">
        <f>AVERAGE([1]S7!AY20:AY23)</f>
        <v>5.995162851659412</v>
      </c>
      <c r="M8" s="8">
        <f t="shared" si="2"/>
        <v>0.70300013148781126</v>
      </c>
      <c r="N8" s="8">
        <f t="shared" si="3"/>
        <v>0.29699986851218874</v>
      </c>
      <c r="O8" s="8">
        <f t="shared" si="5"/>
        <v>0.37301134735691249</v>
      </c>
      <c r="P8" s="24">
        <f t="shared" si="6"/>
        <v>2.5256981672770448E-2</v>
      </c>
      <c r="Q8" s="8"/>
      <c r="R8" s="23">
        <f>AVERAGE([1]S5!AT21:AT24)</f>
        <v>1.7678911810532889</v>
      </c>
      <c r="S8" s="8">
        <f>AVERAGE([1]S5!AU21:AU24)</f>
        <v>0.16155517422449997</v>
      </c>
      <c r="T8" s="8">
        <f t="shared" si="4"/>
        <v>8.3731363550265864E-2</v>
      </c>
      <c r="U8" s="8">
        <f>AVERAGE([1]S5!BZ21:BZ24)</f>
        <v>2.4041407181814214E-2</v>
      </c>
      <c r="V8" s="8">
        <f>AVERAGE([1]S5!CA8:CA9)</f>
        <v>1.3352962673053859E-3</v>
      </c>
      <c r="W8" s="8">
        <f t="shared" si="7"/>
        <v>2.407355250661708E-2</v>
      </c>
      <c r="X8" s="8">
        <f>AVERAGE([1]S5!BT21:BT24)</f>
        <v>7.9614434684321639E-2</v>
      </c>
      <c r="Y8" s="24">
        <f>AVERAGE([1]S5!CD21:CD24)</f>
        <v>8.1316976139682695E-2</v>
      </c>
      <c r="Z8" s="8"/>
      <c r="AA8" s="23"/>
      <c r="AB8" s="8"/>
      <c r="AC8" s="8"/>
      <c r="AD8" s="8"/>
      <c r="AE8" s="8"/>
      <c r="AF8" s="24"/>
      <c r="AG8" s="8"/>
    </row>
    <row r="9" spans="1:34" x14ac:dyDescent="0.25">
      <c r="A9" s="8" t="s">
        <v>26</v>
      </c>
      <c r="B9" s="8"/>
      <c r="C9" s="23">
        <f>AVERAGE([1]S4!AP29:AP33)</f>
        <v>1.8212986048131909</v>
      </c>
      <c r="D9" s="8">
        <f>AVERAGE([1]S4!AQ29:AQ33)</f>
        <v>0.1851343968969594</v>
      </c>
      <c r="E9" s="8">
        <f t="shared" si="0"/>
        <v>0.90772958940609383</v>
      </c>
      <c r="F9" s="24">
        <f t="shared" si="1"/>
        <v>9.2270410593906269E-2</v>
      </c>
      <c r="G9" s="8"/>
      <c r="H9" s="23">
        <f>AVERAGE([1]S7!AS24:AS28)</f>
        <v>5.7618755467411296</v>
      </c>
      <c r="I9" s="8">
        <f>AVERAGE([1]S7!BE24:BE28)</f>
        <v>2.2793402424696634</v>
      </c>
      <c r="J9" s="8">
        <f>AVERAGE([1]S7!BF24:BF28)</f>
        <v>0.5358670259077627</v>
      </c>
      <c r="K9" s="8">
        <f>AVERAGE([1]S7!AU24:AU28)</f>
        <v>9.4131895941400963</v>
      </c>
      <c r="L9" s="8">
        <f>AVERAGE([1]S7!AY24:AY28)</f>
        <v>6.1398424845980246</v>
      </c>
      <c r="M9" s="8">
        <f t="shared" si="2"/>
        <v>0.67177566906371156</v>
      </c>
      <c r="N9" s="8">
        <f t="shared" si="3"/>
        <v>0.32822433093628856</v>
      </c>
      <c r="O9" s="8">
        <f t="shared" si="5"/>
        <v>0.38161980161992959</v>
      </c>
      <c r="P9" s="24">
        <f t="shared" si="6"/>
        <v>3.3306631014487748E-2</v>
      </c>
      <c r="Q9" s="8"/>
      <c r="R9" s="23">
        <f>AVERAGE([1]S5!AT25:AT29)</f>
        <v>1.7762984620311095</v>
      </c>
      <c r="S9" s="8">
        <f>AVERAGE([1]S5!AU25:AU29)</f>
        <v>0.16439450722430504</v>
      </c>
      <c r="T9" s="8">
        <f t="shared" si="4"/>
        <v>8.4709178540167671E-2</v>
      </c>
      <c r="U9" s="8">
        <f>AVERAGE([1]S5!BZ25:BZ29)</f>
        <v>2.61306975692722E-2</v>
      </c>
      <c r="V9" s="8">
        <f>AVERAGE([1]S5!CA9:CA9)</f>
        <v>1.4177758684497316E-3</v>
      </c>
      <c r="W9" s="8">
        <f t="shared" si="7"/>
        <v>2.6167797641298507E-2</v>
      </c>
      <c r="X9" s="8">
        <f>AVERAGE([1]S5!BT25:BT29)</f>
        <v>8.1232196812838969E-2</v>
      </c>
      <c r="Y9" s="24">
        <f>AVERAGE([1]S5!CD25:CD29)</f>
        <v>8.2105638254066277E-2</v>
      </c>
      <c r="Z9" s="8"/>
      <c r="AA9" s="23">
        <f>AVERAGE([1]S6!AT13:AT15)</f>
        <v>0.94596992370489141</v>
      </c>
      <c r="AB9" s="8">
        <f>AVERAGE([1]S6!AU13:AU15)</f>
        <v>8.1687490411917987E-2</v>
      </c>
      <c r="AC9" s="8">
        <f t="shared" si="8"/>
        <v>7.9489029407842068E-2</v>
      </c>
      <c r="AD9" s="8">
        <f>AVERAGE([1]S6!BZ13:BZ15)</f>
        <v>0.83085369773009232</v>
      </c>
      <c r="AE9" s="8">
        <f>AVERAGE([1]S6!CA13:CA15)</f>
        <v>3.3557297748793451E-2</v>
      </c>
      <c r="AF9" s="24">
        <f t="shared" si="9"/>
        <v>0.85970300752928575</v>
      </c>
      <c r="AG9" s="8"/>
    </row>
    <row r="10" spans="1:34" x14ac:dyDescent="0.25">
      <c r="A10" s="8" t="s">
        <v>27</v>
      </c>
      <c r="B10" s="8"/>
      <c r="C10" s="23">
        <f>AVERAGE([1]S4!AP34:AP41)</f>
        <v>1.836161536156659</v>
      </c>
      <c r="D10" s="8">
        <f>AVERAGE([1]S4!AQ34:AQ41)</f>
        <v>0.17648316315842966</v>
      </c>
      <c r="E10" s="8">
        <f t="shared" si="0"/>
        <v>0.91231280751218147</v>
      </c>
      <c r="F10" s="24">
        <f t="shared" si="1"/>
        <v>8.7687192487818436E-2</v>
      </c>
      <c r="G10" s="8"/>
      <c r="H10" s="23">
        <f>AVERAGE([1]S7!AS29:AS33)</f>
        <v>5.8912852103970206</v>
      </c>
      <c r="I10" s="8">
        <f>AVERAGE([1]S7!BE29:BE33)</f>
        <v>2.1483237962900654</v>
      </c>
      <c r="J10" s="8">
        <f>AVERAGE([1]S7!BF29:BF33)</f>
        <v>0.51051169606231495</v>
      </c>
      <c r="K10" s="8">
        <f>AVERAGE([1]S7!AU29:AU33)</f>
        <v>10.24829842785733</v>
      </c>
      <c r="L10" s="8">
        <f>AVERAGE([1]S7!AY29:AY33)</f>
        <v>5.3301639863108887</v>
      </c>
      <c r="M10" s="8">
        <f t="shared" si="2"/>
        <v>0.68902947867187436</v>
      </c>
      <c r="N10" s="8">
        <f t="shared" si="3"/>
        <v>0.31097052132812553</v>
      </c>
      <c r="O10" s="8">
        <f t="shared" si="5"/>
        <v>0.33129296807815639</v>
      </c>
      <c r="P10" s="24">
        <f t="shared" si="6"/>
        <v>3.1730531267229439E-2</v>
      </c>
      <c r="Q10" s="8"/>
      <c r="R10" s="23">
        <f>AVERAGE([1]S5!AT30:AT34)</f>
        <v>1.7574680760932815</v>
      </c>
      <c r="S10" s="8">
        <f>AVERAGE([1]S5!AU30:AU34)</f>
        <v>0.16240804391885111</v>
      </c>
      <c r="T10" s="8">
        <f t="shared" si="4"/>
        <v>8.4592980883487823E-2</v>
      </c>
      <c r="U10" s="8">
        <f>AVERAGE([1]S5!BZ30:BZ34)</f>
        <v>2.5103994474241175E-2</v>
      </c>
      <c r="V10" s="8">
        <f>AVERAGE([1]S6!CA5:CA9)</f>
        <v>2.4051452015994089E-2</v>
      </c>
      <c r="W10" s="8">
        <f t="shared" si="7"/>
        <v>2.5722661841239388E-2</v>
      </c>
      <c r="X10" s="8">
        <f>AVERAGE([1]S5!BT30:BT34)</f>
        <v>8.014609334926974E-2</v>
      </c>
      <c r="Y10" s="24">
        <f>AVERAGE([1]S5!CD30:CD34)</f>
        <v>8.2068662096811254E-2</v>
      </c>
      <c r="Z10" s="8"/>
      <c r="AA10" s="23">
        <f>AVERAGE([1]S6!AT16:AT17)</f>
        <v>0.93920221490802802</v>
      </c>
      <c r="AB10" s="8">
        <f>AVERAGE([1]S6!AU16:AU17)</f>
        <v>7.6781105131752542E-2</v>
      </c>
      <c r="AC10" s="8">
        <f t="shared" si="8"/>
        <v>7.5573194576409181E-2</v>
      </c>
      <c r="AD10" s="8">
        <f>AVERAGE([1]S6!BZ16:BZ17)</f>
        <v>0.88452974060898082</v>
      </c>
      <c r="AE10" s="8">
        <f>AVERAGE([1]S6!CA16:CA17)</f>
        <v>1.8230362347865105E-2</v>
      </c>
      <c r="AF10" s="24">
        <f t="shared" si="9"/>
        <v>0.90095446700134296</v>
      </c>
      <c r="AG10" s="8"/>
    </row>
    <row r="11" spans="1:34" x14ac:dyDescent="0.25">
      <c r="A11" s="8" t="s">
        <v>28</v>
      </c>
      <c r="B11" s="8"/>
      <c r="C11" s="23">
        <f>AVERAGE([1]S4!AP42:AP47)</f>
        <v>1.8090032641349858</v>
      </c>
      <c r="D11" s="8">
        <f>AVERAGE([1]S4!AQ42:AQ47)</f>
        <v>0.19450478879647845</v>
      </c>
      <c r="E11" s="8">
        <f t="shared" si="0"/>
        <v>0.90291789019171365</v>
      </c>
      <c r="F11" s="24">
        <f t="shared" si="1"/>
        <v>9.7082109808286382E-2</v>
      </c>
      <c r="G11" s="8"/>
      <c r="H11" s="23">
        <f>AVERAGE([1]S7!AS34:AS37)</f>
        <v>5.8327616326267417</v>
      </c>
      <c r="I11" s="8">
        <f>AVERAGE([1]S7!BE34:BE37)</f>
        <v>2.2395038418076032</v>
      </c>
      <c r="J11" s="8">
        <f>AVERAGE([1]S7!BF34:BF37)</f>
        <v>0.61921451757508628</v>
      </c>
      <c r="K11" s="8">
        <f>AVERAGE([1]S7!AU34:AU37)</f>
        <v>10.028201172458093</v>
      </c>
      <c r="L11" s="8">
        <f>AVERAGE([1]S7!AY34:AY37)</f>
        <v>5.4120164600171252</v>
      </c>
      <c r="M11" s="8">
        <f t="shared" si="2"/>
        <v>0.67108957714786532</v>
      </c>
      <c r="N11" s="8">
        <f t="shared" si="3"/>
        <v>0.32891042285213457</v>
      </c>
      <c r="O11" s="8">
        <f t="shared" si="5"/>
        <v>0.33699924190658087</v>
      </c>
      <c r="P11" s="24">
        <f t="shared" si="6"/>
        <v>3.8557684467887404E-2</v>
      </c>
      <c r="Q11" s="8"/>
      <c r="R11" s="23">
        <f>AVERAGE([1]S5!AT35:AT38)</f>
        <v>1.7654922107841486</v>
      </c>
      <c r="S11" s="8">
        <f>AVERAGE([1]S5!AU35:AU38)</f>
        <v>0.17677054076023044</v>
      </c>
      <c r="T11" s="8">
        <f t="shared" si="4"/>
        <v>9.1012681275832716E-2</v>
      </c>
      <c r="U11" s="8">
        <f>AVERAGE([1]S5!BZ35:BZ38)</f>
        <v>1.7560915061500884E-2</v>
      </c>
      <c r="V11" s="8">
        <f>AVERAGE([1]S6!CA6:CA10)</f>
        <v>2.3487074930503123E-2</v>
      </c>
      <c r="W11" s="8">
        <f t="shared" si="7"/>
        <v>1.7983289939814264E-2</v>
      </c>
      <c r="X11" s="8">
        <f>AVERAGE([1]S5!BT35:BT38)</f>
        <v>8.6904257365960885E-2</v>
      </c>
      <c r="Y11" s="24">
        <f>AVERAGE([1]S5!CD35:CD38)</f>
        <v>8.8945896315127254E-2</v>
      </c>
      <c r="Z11" s="8"/>
      <c r="AA11" s="23">
        <f>AVERAGE([1]S6!AT18:AT20)</f>
        <v>0.93600306074502015</v>
      </c>
      <c r="AB11" s="8">
        <f>AVERAGE([1]S6!AU18:AU20)</f>
        <v>8.3721050488314394E-2</v>
      </c>
      <c r="AC11" s="8">
        <f t="shared" si="8"/>
        <v>8.210166805515226E-2</v>
      </c>
      <c r="AD11" s="8">
        <f>AVERAGE([1]S6!BZ18:BZ20)</f>
        <v>0.86019348056611733</v>
      </c>
      <c r="AE11" s="8">
        <f>AVERAGE([1]S6!CA18:CA20)</f>
        <v>3.0142705818780025E-2</v>
      </c>
      <c r="AF11" s="24">
        <f t="shared" si="9"/>
        <v>0.88692788694476554</v>
      </c>
      <c r="AG11" s="8"/>
    </row>
    <row r="12" spans="1:34" x14ac:dyDescent="0.25">
      <c r="A12" s="8" t="s">
        <v>29</v>
      </c>
      <c r="B12" s="8"/>
      <c r="C12" s="23">
        <f>AVERAGE([1]S4!AP48:AP53)</f>
        <v>1.7862622294893644</v>
      </c>
      <c r="D12" s="8">
        <f>AVERAGE([1]S4!AQ48:AQ53)</f>
        <v>0.19886133146515675</v>
      </c>
      <c r="E12" s="8">
        <f t="shared" si="0"/>
        <v>0.89982420471119851</v>
      </c>
      <c r="F12" s="24">
        <f t="shared" si="1"/>
        <v>0.10017579528880148</v>
      </c>
      <c r="G12" s="8"/>
      <c r="H12" s="23">
        <f>AVERAGE([1]S7!AS38:AS42)</f>
        <v>5.6495826019178379</v>
      </c>
      <c r="I12" s="8">
        <f>AVERAGE([1]S7!BE38:BE42)</f>
        <v>2.4021899717586637</v>
      </c>
      <c r="J12" s="8">
        <f>AVERAGE([1]S7!BF38:BF42)</f>
        <v>0.36776967385972908</v>
      </c>
      <c r="K12" s="8">
        <f>AVERAGE([1]S7!AU38:AU42)</f>
        <v>10.040042858862732</v>
      </c>
      <c r="L12" s="8">
        <f>AVERAGE([1]S7!AY38:AY42)</f>
        <v>5.5611139992371772</v>
      </c>
      <c r="M12" s="8">
        <f t="shared" si="2"/>
        <v>0.67100828475218433</v>
      </c>
      <c r="N12" s="8">
        <f t="shared" si="3"/>
        <v>0.32899171524781551</v>
      </c>
      <c r="O12" s="8">
        <f t="shared" si="5"/>
        <v>0.34824595054071811</v>
      </c>
      <c r="P12" s="24">
        <f t="shared" si="6"/>
        <v>2.303033163335607E-2</v>
      </c>
      <c r="Q12" s="8"/>
      <c r="R12" s="23">
        <f>AVERAGE([1]S5!AT39:AT44)</f>
        <v>1.6946484563951578</v>
      </c>
      <c r="S12" s="8">
        <f>AVERAGE([1]S5!AU39:AU44)</f>
        <v>0.19123437906343613</v>
      </c>
      <c r="T12" s="8">
        <f t="shared" si="4"/>
        <v>0.10140310705830953</v>
      </c>
      <c r="U12" s="8">
        <f>AVERAGE([1]S5!BZ39:BZ44)</f>
        <v>2.4078271956444127E-2</v>
      </c>
      <c r="V12" s="8">
        <f>AVERAGE([1]S5!CA10:CA10)</f>
        <v>1.8605193681409001E-3</v>
      </c>
      <c r="W12" s="8">
        <f t="shared" si="7"/>
        <v>2.4123153550846113E-2</v>
      </c>
      <c r="X12" s="8">
        <f>AVERAGE([1]S5!BT39:BT44)</f>
        <v>9.4205080353736426E-2</v>
      </c>
      <c r="Y12" s="24">
        <f>AVERAGE([1]S5!CD39:CD44)</f>
        <v>9.8463533881236909E-2</v>
      </c>
      <c r="Z12" s="8"/>
      <c r="AA12" s="23">
        <f>AVERAGE([1]S6!AT21:AT22)</f>
        <v>0.8795493412432398</v>
      </c>
      <c r="AB12" s="8">
        <f>AVERAGE([1]S6!AU21:AU22)</f>
        <v>9.2190032935945521E-2</v>
      </c>
      <c r="AC12" s="8">
        <f t="shared" si="8"/>
        <v>9.4871151036580309E-2</v>
      </c>
      <c r="AD12" s="8">
        <f>AVERAGE([1]S6!BZ21:BZ22)</f>
        <v>0.86210416106346055</v>
      </c>
      <c r="AE12" s="8">
        <f>AVERAGE([1]S6!CA21:CA22)</f>
        <v>2.0320072036398022E-2</v>
      </c>
      <c r="AF12" s="24">
        <f t="shared" si="9"/>
        <v>0.87998553043284389</v>
      </c>
      <c r="AG12" s="8"/>
    </row>
    <row r="13" spans="1:34" x14ac:dyDescent="0.25">
      <c r="A13" s="8" t="s">
        <v>30</v>
      </c>
      <c r="B13" s="8"/>
      <c r="C13" s="25">
        <f>AVERAGE([1]S4!AP54:AP61)</f>
        <v>1.816230311610477</v>
      </c>
      <c r="D13" s="26">
        <f>AVERAGE([1]S4!AQ54:AQ61)</f>
        <v>0.17188258855331806</v>
      </c>
      <c r="E13" s="26">
        <f t="shared" si="0"/>
        <v>0.9135448552548715</v>
      </c>
      <c r="F13" s="27">
        <f t="shared" si="1"/>
        <v>8.645514474512847E-2</v>
      </c>
      <c r="G13" s="8"/>
      <c r="H13" s="25">
        <f>AVERAGE([1]S7!AS43:AS50)</f>
        <v>5.9038965461084896</v>
      </c>
      <c r="I13" s="26">
        <f>AVERAGE([1]S7!BE43:BE50)</f>
        <v>2.1730132737418373</v>
      </c>
      <c r="J13" s="26">
        <f>AVERAGE([1]S7!BF43:BF50)</f>
        <v>0.68813362730731864</v>
      </c>
      <c r="K13" s="26">
        <f>AVERAGE([1]S7!AU43:AU50)</f>
        <v>9.3411185359233251</v>
      </c>
      <c r="L13" s="26">
        <f>AVERAGE([1]S7!AY43:AY50)</f>
        <v>6.0649560376672706</v>
      </c>
      <c r="M13" s="26">
        <f t="shared" si="2"/>
        <v>0.67357299272977633</v>
      </c>
      <c r="N13" s="26">
        <f t="shared" si="3"/>
        <v>0.32642700727022378</v>
      </c>
      <c r="O13" s="26">
        <f t="shared" si="5"/>
        <v>0.37684090835415562</v>
      </c>
      <c r="P13" s="27">
        <f t="shared" si="6"/>
        <v>4.2756600307241391E-2</v>
      </c>
      <c r="Q13" s="8"/>
      <c r="R13" s="25">
        <f>AVERAGE([1]S5!AT45:AT49)</f>
        <v>1.7092645052277793</v>
      </c>
      <c r="S13" s="26">
        <f>AVERAGE([1]S5!AU45:AU49)</f>
        <v>0.16658633746362161</v>
      </c>
      <c r="T13" s="26">
        <f t="shared" si="4"/>
        <v>8.8805748128998219E-2</v>
      </c>
      <c r="U13" s="26">
        <f>AVERAGE([1]S5!BZ39:BZ49)</f>
        <v>2.5952098220224141E-2</v>
      </c>
      <c r="V13" s="26">
        <f>AVERAGE([1]S5!CA10:CA11)</f>
        <v>1.629868076350756E-3</v>
      </c>
      <c r="W13" s="26">
        <f t="shared" si="7"/>
        <v>2.5994465770144692E-2</v>
      </c>
      <c r="X13" s="26">
        <f>AVERAGE([1]S5!BT45:BT49)</f>
        <v>8.2086010400154286E-2</v>
      </c>
      <c r="Y13" s="27">
        <f>AVERAGE([1]S5!CD45:CD49)</f>
        <v>8.5922860500438805E-2</v>
      </c>
      <c r="Z13" s="8"/>
      <c r="AA13" s="25">
        <f>AVERAGE([1]S6!AT23:AT26)</f>
        <v>0.94269733733185535</v>
      </c>
      <c r="AB13" s="26">
        <f>AVERAGE([1]S6!AU23:AU26)</f>
        <v>8.3777982364284895E-2</v>
      </c>
      <c r="AC13" s="26">
        <f t="shared" si="8"/>
        <v>8.161714242587445E-2</v>
      </c>
      <c r="AD13" s="26">
        <f>AVERAGE([1]S6!BZ23:BZ26)</f>
        <v>0.84192892569541122</v>
      </c>
      <c r="AE13" s="26">
        <f>AVERAGE([1]S6!CA23:CA26)</f>
        <v>1.4295285001673298E-2</v>
      </c>
      <c r="AF13" s="27">
        <f t="shared" si="9"/>
        <v>0.85413908738058586</v>
      </c>
      <c r="AG13" s="8"/>
    </row>
    <row r="14" spans="1:34" ht="15" customHeight="1" x14ac:dyDescent="0.25">
      <c r="A14" s="8"/>
      <c r="B14" s="8"/>
      <c r="C14" s="8"/>
      <c r="D14" s="8"/>
      <c r="E14" s="8"/>
      <c r="F14" s="8"/>
      <c r="G14" s="8"/>
      <c r="H14" s="4"/>
      <c r="I14" s="4"/>
      <c r="J14" s="2"/>
      <c r="K14" s="2"/>
      <c r="L14" s="2"/>
      <c r="M14" s="2"/>
      <c r="N14" s="2"/>
      <c r="O14" s="8"/>
      <c r="P14" s="8"/>
      <c r="Q14" s="8"/>
      <c r="R14" s="8"/>
      <c r="S14" s="8"/>
      <c r="T14" s="8"/>
      <c r="U14" s="8"/>
      <c r="V14" s="12"/>
      <c r="W14" s="12"/>
      <c r="X14" s="12"/>
      <c r="Y14" s="8"/>
      <c r="Z14" s="8"/>
      <c r="AA14" s="8"/>
      <c r="AB14" s="8"/>
      <c r="AC14" s="8"/>
      <c r="AD14" s="8"/>
      <c r="AE14" s="8"/>
      <c r="AF14" s="8"/>
      <c r="AG14" s="8"/>
    </row>
    <row r="15" spans="1:34" ht="15" customHeight="1" x14ac:dyDescent="0.25">
      <c r="A15" s="8"/>
      <c r="B15" s="8"/>
      <c r="C15" s="28" t="s">
        <v>31</v>
      </c>
      <c r="D15" s="29"/>
      <c r="E15" s="29"/>
      <c r="F15" s="30"/>
      <c r="G15" s="8"/>
      <c r="H15" s="31" t="s">
        <v>32</v>
      </c>
      <c r="I15" s="32"/>
      <c r="J15" s="32"/>
      <c r="K15" s="33"/>
      <c r="L15" s="34"/>
      <c r="M15" s="35" t="s">
        <v>32</v>
      </c>
      <c r="N15" s="36"/>
      <c r="O15" s="37"/>
      <c r="P15" s="8"/>
      <c r="Q15" s="8"/>
      <c r="R15" s="8"/>
      <c r="S15" s="8"/>
      <c r="T15" s="8"/>
      <c r="U15" s="8"/>
      <c r="V15" s="8"/>
      <c r="W15" s="12"/>
      <c r="X15" s="12"/>
      <c r="Y15" s="12"/>
      <c r="Z15" s="8"/>
      <c r="AA15" s="8"/>
      <c r="AB15" s="8"/>
      <c r="AC15" s="8"/>
      <c r="AD15" s="8"/>
      <c r="AE15" s="8"/>
      <c r="AF15" s="8"/>
      <c r="AG15" s="8"/>
      <c r="AH15" s="2"/>
    </row>
    <row r="16" spans="1:34" ht="15" customHeight="1" thickBot="1" x14ac:dyDescent="0.3">
      <c r="A16" s="8"/>
      <c r="B16" s="8"/>
      <c r="C16" s="38" t="s">
        <v>33</v>
      </c>
      <c r="D16" s="39"/>
      <c r="E16" s="39"/>
      <c r="F16" s="40"/>
      <c r="G16" s="8"/>
      <c r="H16" s="41" t="s">
        <v>34</v>
      </c>
      <c r="I16" s="42"/>
      <c r="J16" s="42"/>
      <c r="K16" s="43"/>
      <c r="L16" s="44"/>
      <c r="M16" s="41" t="s">
        <v>35</v>
      </c>
      <c r="N16" s="42"/>
      <c r="O16" s="43"/>
      <c r="P16" s="8"/>
      <c r="Q16" s="8"/>
      <c r="R16" s="8"/>
      <c r="S16" s="8"/>
      <c r="T16" s="8"/>
      <c r="U16" s="8"/>
      <c r="V16" s="8"/>
      <c r="W16" s="12"/>
      <c r="X16" s="12"/>
      <c r="Y16" s="12"/>
      <c r="Z16" s="8"/>
      <c r="AA16" s="8"/>
      <c r="AB16" s="8"/>
      <c r="AC16" s="8"/>
      <c r="AD16" s="8"/>
      <c r="AE16" s="8"/>
      <c r="AF16" s="8"/>
      <c r="AG16" s="8"/>
      <c r="AH16" s="2"/>
    </row>
    <row r="17" spans="1:34" ht="15" customHeight="1" x14ac:dyDescent="0.25">
      <c r="A17" s="8" t="s">
        <v>5</v>
      </c>
      <c r="B17" s="8"/>
      <c r="C17" s="45" t="s">
        <v>36</v>
      </c>
      <c r="D17" s="21" t="s">
        <v>37</v>
      </c>
      <c r="E17" s="46" t="s">
        <v>38</v>
      </c>
      <c r="F17" s="47" t="s">
        <v>39</v>
      </c>
      <c r="G17" s="8"/>
      <c r="H17" s="48" t="s">
        <v>40</v>
      </c>
      <c r="I17" s="21" t="s">
        <v>41</v>
      </c>
      <c r="J17" s="46" t="s">
        <v>38</v>
      </c>
      <c r="K17" s="49" t="s">
        <v>39</v>
      </c>
      <c r="L17" s="34"/>
      <c r="M17" s="48" t="s">
        <v>40</v>
      </c>
      <c r="N17" s="34" t="s">
        <v>38</v>
      </c>
      <c r="O17" s="49" t="s">
        <v>39</v>
      </c>
      <c r="P17" s="8"/>
      <c r="Q17" s="8"/>
      <c r="T17" s="8"/>
      <c r="U17" s="8"/>
      <c r="V17" s="8"/>
      <c r="W17" s="12"/>
      <c r="X17" s="12"/>
      <c r="Y17" s="12"/>
      <c r="Z17" s="8"/>
      <c r="AA17" s="8"/>
      <c r="AB17" s="8"/>
      <c r="AC17" s="8"/>
      <c r="AD17" s="8"/>
      <c r="AE17" s="8"/>
      <c r="AF17" s="8"/>
      <c r="AG17" s="8"/>
      <c r="AH17" s="2"/>
    </row>
    <row r="18" spans="1:34" ht="15" customHeight="1" x14ac:dyDescent="0.25">
      <c r="A18" s="8" t="s">
        <v>22</v>
      </c>
      <c r="B18" s="8"/>
      <c r="C18" s="23">
        <f t="shared" ref="C18:C26" si="10">LN(E5*N5/(F5*M5))</f>
        <v>1.550863678956157</v>
      </c>
      <c r="D18" s="8">
        <f t="shared" ref="D18:D26" si="11">C18-2*P5</f>
        <v>1.4664301330275447</v>
      </c>
      <c r="E18" s="51">
        <f>(4299*O5+1283)/(D18+1.469*O5+0.363)</f>
        <v>1107.6221789740725</v>
      </c>
      <c r="F18" s="52">
        <f t="shared" ref="F18:F26" si="12">E18-273</f>
        <v>834.62217897407254</v>
      </c>
      <c r="G18" s="8"/>
      <c r="H18" s="53">
        <v>15</v>
      </c>
      <c r="I18" s="8">
        <f>(1-AF5)/(1-W5)</f>
        <v>0.14036282001701331</v>
      </c>
      <c r="J18" s="51">
        <f>(23664+(24.9+126.3*AC5)*H18)/(13.38+(LN(I18))^2 +11.59*T5)</f>
        <v>1318.1140025901448</v>
      </c>
      <c r="K18" s="52">
        <f>J18-273</f>
        <v>1045.1140025901448</v>
      </c>
      <c r="L18" s="51"/>
      <c r="M18" s="53">
        <v>15</v>
      </c>
      <c r="N18" s="51">
        <f t="shared" ref="N18:N26" si="13">(6425+26.4*M18)/(-LN(U5)+1.843)</f>
        <v>1233.5678345394761</v>
      </c>
      <c r="O18" s="52">
        <f t="shared" ref="O18:O26" si="14">N18-273</f>
        <v>960.56783453947605</v>
      </c>
      <c r="P18" s="8"/>
      <c r="Q18" s="8"/>
      <c r="T18" s="8"/>
      <c r="V18" s="8"/>
      <c r="W18" s="8"/>
      <c r="X18" s="8"/>
      <c r="Z18" s="8"/>
      <c r="AA18" s="8"/>
      <c r="AB18" s="8"/>
      <c r="AC18" s="8"/>
      <c r="AD18" s="8"/>
      <c r="AE18" s="8"/>
      <c r="AF18" s="8"/>
      <c r="AG18" s="8"/>
      <c r="AH18" s="2"/>
    </row>
    <row r="19" spans="1:34" ht="15" customHeight="1" x14ac:dyDescent="0.25">
      <c r="A19" s="8" t="s">
        <v>23</v>
      </c>
      <c r="B19" s="8"/>
      <c r="C19" s="23">
        <f t="shared" si="10"/>
        <v>1.5242219056484809</v>
      </c>
      <c r="D19" s="8">
        <f t="shared" si="11"/>
        <v>1.4353529787662198</v>
      </c>
      <c r="E19" s="51">
        <f t="shared" ref="E19:E26" si="15">(4299*O6+1283)/(D19+1.469*O6+0.363)</f>
        <v>1185.9367141688469</v>
      </c>
      <c r="F19" s="52">
        <f t="shared" si="12"/>
        <v>912.93671416884695</v>
      </c>
      <c r="G19" s="8"/>
      <c r="H19" s="53">
        <v>15</v>
      </c>
      <c r="I19" s="8">
        <f>(1-AF6)/(1-W6)</f>
        <v>0.11842676162609048</v>
      </c>
      <c r="J19" s="51">
        <f>(23664+(24.9+126.3*AC6)*H19)/(13.38+(LN(I19))^2 +11.59*T6)</f>
        <v>1277.0487319467152</v>
      </c>
      <c r="K19" s="52">
        <f>J19-273</f>
        <v>1004.0487319467152</v>
      </c>
      <c r="L19" s="51"/>
      <c r="M19" s="53">
        <v>15</v>
      </c>
      <c r="N19" s="51">
        <f t="shared" si="13"/>
        <v>1250.6383051235241</v>
      </c>
      <c r="O19" s="52">
        <f t="shared" si="14"/>
        <v>977.63830512352411</v>
      </c>
      <c r="P19" s="8"/>
      <c r="Q19" s="8"/>
      <c r="T19" s="8"/>
      <c r="V19" s="8"/>
      <c r="W19" s="8"/>
      <c r="X19" s="8"/>
      <c r="Z19" s="8"/>
      <c r="AA19" s="8"/>
      <c r="AB19" s="8"/>
      <c r="AC19" s="8"/>
      <c r="AD19" s="8"/>
      <c r="AE19" s="8"/>
      <c r="AF19" s="8"/>
      <c r="AG19" s="8"/>
      <c r="AH19" s="2"/>
    </row>
    <row r="20" spans="1:34" ht="15" customHeight="1" x14ac:dyDescent="0.25">
      <c r="A20" s="8" t="s">
        <v>24</v>
      </c>
      <c r="B20" s="8"/>
      <c r="C20" s="23">
        <f t="shared" si="10"/>
        <v>1.3632594577288886</v>
      </c>
      <c r="D20" s="8">
        <f t="shared" si="11"/>
        <v>1.281326490690482</v>
      </c>
      <c r="E20" s="51">
        <f t="shared" si="15"/>
        <v>1192.8645353765646</v>
      </c>
      <c r="F20" s="52">
        <f t="shared" si="12"/>
        <v>919.86453537656462</v>
      </c>
      <c r="G20" s="8"/>
      <c r="H20" s="53">
        <v>15</v>
      </c>
      <c r="I20" s="8">
        <f>(1-AF7)/(1-W7)</f>
        <v>0.12966887846317576</v>
      </c>
      <c r="J20" s="51">
        <f>(23664+(24.9+126.3*AC7)*H20)/(13.38+(LN(I20))^2 +11.59*T7)</f>
        <v>1301.2743098531621</v>
      </c>
      <c r="K20" s="52">
        <f>J20-273</f>
        <v>1028.2743098531621</v>
      </c>
      <c r="L20" s="51"/>
      <c r="M20" s="53">
        <v>15</v>
      </c>
      <c r="N20" s="51">
        <f t="shared" si="13"/>
        <v>1259.7806054701198</v>
      </c>
      <c r="O20" s="52">
        <f t="shared" si="14"/>
        <v>986.78060547011978</v>
      </c>
      <c r="P20" s="8"/>
      <c r="Q20" s="8"/>
      <c r="T20" s="8"/>
      <c r="V20" s="8"/>
      <c r="W20" s="8"/>
      <c r="X20" s="8"/>
      <c r="Z20" s="8"/>
      <c r="AA20" s="8"/>
      <c r="AB20" s="8"/>
      <c r="AC20" s="8"/>
      <c r="AD20" s="8"/>
      <c r="AE20" s="8"/>
      <c r="AF20" s="8"/>
      <c r="AG20" s="8"/>
      <c r="AH20" s="2"/>
    </row>
    <row r="21" spans="1:34" ht="15" customHeight="1" x14ac:dyDescent="0.25">
      <c r="A21" s="8" t="s">
        <v>25</v>
      </c>
      <c r="B21" s="8"/>
      <c r="C21" s="23">
        <f t="shared" si="10"/>
        <v>1.4662239059125046</v>
      </c>
      <c r="D21" s="8">
        <f t="shared" si="11"/>
        <v>1.4157099425669637</v>
      </c>
      <c r="E21" s="51">
        <f t="shared" si="15"/>
        <v>1240.6502459595702</v>
      </c>
      <c r="F21" s="52">
        <f t="shared" si="12"/>
        <v>967.65024595957016</v>
      </c>
      <c r="G21" s="8"/>
      <c r="H21" s="53"/>
      <c r="I21" s="8"/>
      <c r="J21" s="51"/>
      <c r="K21" s="52"/>
      <c r="L21" s="51"/>
      <c r="M21" s="53">
        <v>15</v>
      </c>
      <c r="N21" s="51">
        <f t="shared" si="13"/>
        <v>1224.3811491736749</v>
      </c>
      <c r="O21" s="52">
        <f t="shared" si="14"/>
        <v>951.38114917367488</v>
      </c>
      <c r="P21" s="8"/>
      <c r="Q21" s="8"/>
      <c r="T21" s="8"/>
      <c r="V21" s="8"/>
      <c r="W21" s="8"/>
      <c r="X21" s="8"/>
      <c r="Z21" s="8"/>
      <c r="AA21" s="8"/>
      <c r="AB21" s="8"/>
      <c r="AC21" s="8"/>
      <c r="AD21" s="8"/>
      <c r="AE21" s="8"/>
      <c r="AF21" s="8"/>
      <c r="AG21" s="8"/>
      <c r="AH21" s="2"/>
    </row>
    <row r="22" spans="1:34" ht="15" customHeight="1" x14ac:dyDescent="0.25">
      <c r="A22" s="8" t="s">
        <v>26</v>
      </c>
      <c r="B22" s="8"/>
      <c r="C22" s="23">
        <f t="shared" si="10"/>
        <v>1.5699958651201447</v>
      </c>
      <c r="D22" s="8">
        <f t="shared" si="11"/>
        <v>1.5033826030911692</v>
      </c>
      <c r="E22" s="51">
        <f t="shared" si="15"/>
        <v>1204.6168520144902</v>
      </c>
      <c r="F22" s="52">
        <f t="shared" si="12"/>
        <v>931.61685201449018</v>
      </c>
      <c r="G22" s="8"/>
      <c r="H22" s="53">
        <v>15</v>
      </c>
      <c r="I22" s="8">
        <f>(1-AF9)/(1-W9)</f>
        <v>0.14406690611678627</v>
      </c>
      <c r="J22" s="51">
        <f>(23664+(24.9+126.3*AC9)*H22)/(13.38+(LN(I22))^2 +11.59*T9)</f>
        <v>1335.2080110665361</v>
      </c>
      <c r="K22" s="52">
        <f>J22-273</f>
        <v>1062.2080110665361</v>
      </c>
      <c r="L22" s="51"/>
      <c r="M22" s="53">
        <v>15</v>
      </c>
      <c r="N22" s="51">
        <f t="shared" si="13"/>
        <v>1242.9741021675372</v>
      </c>
      <c r="O22" s="52">
        <f t="shared" si="14"/>
        <v>969.97410216753724</v>
      </c>
      <c r="P22" s="8"/>
      <c r="Q22" s="8"/>
      <c r="T22" s="8"/>
      <c r="V22" s="8"/>
      <c r="W22" s="8"/>
      <c r="X22" s="8"/>
      <c r="Z22" s="8"/>
      <c r="AA22" s="8"/>
      <c r="AB22" s="8"/>
      <c r="AC22" s="8"/>
      <c r="AD22" s="8"/>
      <c r="AE22" s="8"/>
      <c r="AF22" s="8"/>
      <c r="AG22" s="8"/>
      <c r="AH22" s="2"/>
    </row>
    <row r="23" spans="1:34" ht="15" customHeight="1" x14ac:dyDescent="0.25">
      <c r="A23" s="8" t="s">
        <v>27</v>
      </c>
      <c r="B23" s="8"/>
      <c r="C23" s="23">
        <f t="shared" si="10"/>
        <v>1.5466211371555301</v>
      </c>
      <c r="D23" s="8">
        <f t="shared" si="11"/>
        <v>1.4831600746210711</v>
      </c>
      <c r="E23" s="51">
        <f t="shared" si="15"/>
        <v>1160.491383494083</v>
      </c>
      <c r="F23" s="52">
        <f t="shared" si="12"/>
        <v>887.49138349408304</v>
      </c>
      <c r="G23" s="8"/>
      <c r="H23" s="53">
        <v>15</v>
      </c>
      <c r="I23" s="8">
        <f>(1-AF10)/(1-W10)</f>
        <v>0.10166051197068628</v>
      </c>
      <c r="J23" s="51">
        <f>(23664+(24.9+126.3*AC10)*H23)/(13.38+(LN(I23))^2 +11.59*T10)</f>
        <v>1234.5417397715271</v>
      </c>
      <c r="K23" s="52">
        <f>J23-273</f>
        <v>961.54173977152709</v>
      </c>
      <c r="L23" s="51"/>
      <c r="M23" s="53">
        <v>15</v>
      </c>
      <c r="N23" s="51">
        <f t="shared" si="13"/>
        <v>1233.9607929295512</v>
      </c>
      <c r="O23" s="52">
        <f t="shared" si="14"/>
        <v>960.96079292955119</v>
      </c>
      <c r="P23" s="8"/>
      <c r="Q23" s="8"/>
      <c r="T23" s="8"/>
      <c r="V23" s="8"/>
      <c r="W23" s="8"/>
      <c r="X23" s="8"/>
      <c r="Z23" s="8"/>
      <c r="AA23" s="8"/>
      <c r="AB23" s="8"/>
      <c r="AC23" s="8"/>
      <c r="AD23" s="8"/>
      <c r="AE23" s="8"/>
      <c r="AF23" s="8"/>
      <c r="AG23" s="8"/>
      <c r="AH23" s="2"/>
    </row>
    <row r="24" spans="1:34" ht="15" customHeight="1" x14ac:dyDescent="0.25">
      <c r="A24" s="8" t="s">
        <v>28</v>
      </c>
      <c r="B24" s="8"/>
      <c r="C24" s="23">
        <f t="shared" si="10"/>
        <v>1.5169573226432989</v>
      </c>
      <c r="D24" s="8">
        <f t="shared" si="11"/>
        <v>1.439841953707524</v>
      </c>
      <c r="E24" s="51">
        <f t="shared" si="15"/>
        <v>1188.8102458533097</v>
      </c>
      <c r="F24" s="52">
        <f t="shared" si="12"/>
        <v>915.81024585330965</v>
      </c>
      <c r="G24" s="8"/>
      <c r="H24" s="53">
        <v>15</v>
      </c>
      <c r="I24" s="8">
        <f>(1-AF11)/(1-W11)</f>
        <v>0.11514275866884638</v>
      </c>
      <c r="J24" s="51">
        <f>(23664+(24.9+126.3*AC11)*H24)/(13.38+(LN(I24))^2 +11.59*T11)</f>
        <v>1266.169051965353</v>
      </c>
      <c r="K24" s="52">
        <f>J24-273</f>
        <v>993.16905196535299</v>
      </c>
      <c r="L24" s="51"/>
      <c r="M24" s="53">
        <v>15</v>
      </c>
      <c r="N24" s="51">
        <f t="shared" si="13"/>
        <v>1159.0327548606281</v>
      </c>
      <c r="O24" s="52">
        <f t="shared" si="14"/>
        <v>886.03275486062807</v>
      </c>
      <c r="P24" s="8"/>
      <c r="Q24" s="8"/>
      <c r="T24" s="8"/>
      <c r="V24" s="8"/>
      <c r="W24" s="8"/>
      <c r="X24" s="8"/>
      <c r="Z24" s="8"/>
      <c r="AA24" s="8"/>
      <c r="AB24" s="8"/>
      <c r="AC24" s="8"/>
      <c r="AD24" s="8"/>
      <c r="AE24" s="8"/>
      <c r="AF24" s="8"/>
      <c r="AG24" s="8"/>
      <c r="AH24" s="2"/>
    </row>
    <row r="25" spans="1:34" ht="15" customHeight="1" x14ac:dyDescent="0.25">
      <c r="A25" s="8" t="s">
        <v>29</v>
      </c>
      <c r="B25" s="8"/>
      <c r="C25" s="23">
        <f t="shared" si="10"/>
        <v>1.4825239057228261</v>
      </c>
      <c r="D25" s="8">
        <f t="shared" si="11"/>
        <v>1.4364632424561139</v>
      </c>
      <c r="E25" s="51">
        <f t="shared" si="15"/>
        <v>1202.970740048421</v>
      </c>
      <c r="F25" s="52">
        <f t="shared" si="12"/>
        <v>929.97074004842102</v>
      </c>
      <c r="G25" s="8"/>
      <c r="H25" s="53">
        <v>15</v>
      </c>
      <c r="I25" s="8">
        <f>(1-AF12)/(1-W12)</f>
        <v>0.12298116304720549</v>
      </c>
      <c r="J25" s="51">
        <f>(23664+(24.9+126.3*AC12)*H25)/(13.38+(LN(I25))^2 +11.59*T12)</f>
        <v>1278.1349320423913</v>
      </c>
      <c r="K25" s="52">
        <f>J25-273</f>
        <v>1005.1349320423913</v>
      </c>
      <c r="L25" s="51"/>
      <c r="M25" s="53">
        <v>15</v>
      </c>
      <c r="N25" s="51">
        <f t="shared" si="13"/>
        <v>1224.7179891459862</v>
      </c>
      <c r="O25" s="52">
        <f t="shared" si="14"/>
        <v>951.71798914598617</v>
      </c>
      <c r="P25" s="8"/>
      <c r="Q25" s="8"/>
      <c r="T25" s="8"/>
      <c r="V25" s="8"/>
      <c r="W25" s="8"/>
      <c r="X25" s="8"/>
      <c r="Z25" s="8"/>
      <c r="AA25" s="8"/>
      <c r="AB25" s="8"/>
      <c r="AC25" s="8"/>
      <c r="AD25" s="8"/>
      <c r="AE25" s="8"/>
      <c r="AF25" s="8"/>
      <c r="AG25" s="8"/>
      <c r="AH25" s="2"/>
    </row>
    <row r="26" spans="1:34" ht="15" customHeight="1" x14ac:dyDescent="0.25">
      <c r="A26" s="8" t="s">
        <v>30</v>
      </c>
      <c r="B26" s="8"/>
      <c r="C26" s="25">
        <f t="shared" si="10"/>
        <v>1.6333167499980363</v>
      </c>
      <c r="D26" s="26">
        <f t="shared" si="11"/>
        <v>1.5478035493835536</v>
      </c>
      <c r="E26" s="54">
        <f t="shared" si="15"/>
        <v>1177.9984073376272</v>
      </c>
      <c r="F26" s="55">
        <f t="shared" si="12"/>
        <v>904.99840733762721</v>
      </c>
      <c r="G26" s="8"/>
      <c r="H26" s="56">
        <v>15</v>
      </c>
      <c r="I26" s="26">
        <f>(1-AF13)/(1-W13)</f>
        <v>0.14975367951553392</v>
      </c>
      <c r="J26" s="54">
        <f>(23664+(24.9+126.3*AC13)*H26)/(13.38+(LN(I26))^2 +11.59*T13)</f>
        <v>1342.9204974273616</v>
      </c>
      <c r="K26" s="55">
        <f>J26-273</f>
        <v>1069.9204974273616</v>
      </c>
      <c r="L26" s="51"/>
      <c r="M26" s="56">
        <v>15</v>
      </c>
      <c r="N26" s="54">
        <f t="shared" si="13"/>
        <v>1241.4226050954205</v>
      </c>
      <c r="O26" s="55">
        <f t="shared" si="14"/>
        <v>968.42260509542052</v>
      </c>
      <c r="P26" s="8"/>
      <c r="Q26" s="8"/>
      <c r="T26" s="8"/>
      <c r="V26" s="8"/>
      <c r="W26" s="8"/>
      <c r="X26" s="8"/>
      <c r="Z26" s="8"/>
      <c r="AA26" s="8"/>
      <c r="AB26" s="8"/>
      <c r="AC26" s="8"/>
      <c r="AD26" s="8"/>
      <c r="AE26" s="8"/>
      <c r="AF26" s="8"/>
      <c r="AG26" s="8"/>
      <c r="AH26" s="2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26"/>
      <c r="S27" s="26"/>
      <c r="T27" s="8"/>
      <c r="U27" s="12"/>
      <c r="V27" s="12"/>
      <c r="W27" s="12"/>
      <c r="X27" s="8"/>
      <c r="Y27" s="8"/>
      <c r="Z27" s="8"/>
      <c r="AA27" s="8"/>
      <c r="AB27" s="8"/>
      <c r="AC27" s="8"/>
      <c r="AD27" s="8"/>
      <c r="AE27" s="8"/>
      <c r="AF27" s="8"/>
      <c r="AG27" s="8"/>
    </row>
    <row r="28" spans="1:34" s="2" customFormat="1" ht="15.95" customHeight="1" x14ac:dyDescent="0.25">
      <c r="A28" s="8"/>
      <c r="B28" s="8"/>
      <c r="C28" s="5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58" t="s">
        <v>42</v>
      </c>
      <c r="R28" s="58"/>
      <c r="S28" s="58"/>
      <c r="T28" s="58"/>
      <c r="U28" s="12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</row>
    <row r="29" spans="1:34" s="2" customFormat="1" ht="15.75" thickBot="1" x14ac:dyDescent="0.3">
      <c r="A29" s="8"/>
      <c r="B29" s="8"/>
      <c r="C29" s="59" t="s">
        <v>43</v>
      </c>
      <c r="D29" s="60"/>
      <c r="E29" s="60"/>
      <c r="F29" s="60"/>
      <c r="G29" s="60"/>
      <c r="H29" s="60"/>
      <c r="I29" s="60"/>
      <c r="J29" s="61"/>
      <c r="K29" s="8"/>
      <c r="L29" s="59" t="s">
        <v>44</v>
      </c>
      <c r="M29" s="60"/>
      <c r="N29" s="60"/>
      <c r="O29" s="60"/>
      <c r="P29" s="61"/>
      <c r="Q29" s="62"/>
      <c r="R29" s="63" t="s">
        <v>45</v>
      </c>
      <c r="S29" s="64" t="s">
        <v>46</v>
      </c>
      <c r="T29" s="65"/>
      <c r="U29" s="4"/>
      <c r="V29" s="4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</row>
    <row r="30" spans="1:34" s="2" customFormat="1" ht="15" customHeight="1" x14ac:dyDescent="0.25">
      <c r="A30" s="8" t="s">
        <v>5</v>
      </c>
      <c r="B30" s="8"/>
      <c r="C30" s="66" t="s">
        <v>47</v>
      </c>
      <c r="D30" s="67" t="s">
        <v>48</v>
      </c>
      <c r="E30" s="19" t="s">
        <v>49</v>
      </c>
      <c r="F30" s="68" t="s">
        <v>50</v>
      </c>
      <c r="G30" s="68" t="s">
        <v>51</v>
      </c>
      <c r="H30" s="68" t="s">
        <v>52</v>
      </c>
      <c r="I30" s="69" t="s">
        <v>53</v>
      </c>
      <c r="J30" s="70" t="s">
        <v>54</v>
      </c>
      <c r="K30" s="8"/>
      <c r="L30" s="71" t="s">
        <v>55</v>
      </c>
      <c r="M30" s="19" t="s">
        <v>56</v>
      </c>
      <c r="N30" s="19" t="s">
        <v>57</v>
      </c>
      <c r="O30" s="19" t="s">
        <v>58</v>
      </c>
      <c r="P30" s="20" t="s">
        <v>59</v>
      </c>
      <c r="R30" s="72" t="s">
        <v>60</v>
      </c>
      <c r="S30" s="73" t="s">
        <v>60</v>
      </c>
      <c r="T30" s="4"/>
      <c r="U30" s="4"/>
      <c r="V30" s="4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34" x14ac:dyDescent="0.25">
      <c r="A31" s="8" t="s">
        <v>22</v>
      </c>
      <c r="B31" s="8"/>
      <c r="C31" s="74">
        <f>AVERAGE([1]S7!F5:F9)</f>
        <v>15.269600000000001</v>
      </c>
      <c r="D31" s="8">
        <f>AVERAGE([1]S7!BH5:BH9)</f>
        <v>0.23469210124138468</v>
      </c>
      <c r="E31" s="75">
        <f>AVERAGE([1]S7!C5:C9)</f>
        <v>0.16040000000000001</v>
      </c>
      <c r="F31" s="76">
        <f>AVERAGE([1]S7!D5:D9)</f>
        <v>40.947800000000008</v>
      </c>
      <c r="G31" s="76">
        <f>C31*D31/0.8898</f>
        <v>4.0274831525235415</v>
      </c>
      <c r="H31" s="76">
        <f>AVERAGE([1]S7!E5:E9)</f>
        <v>24.989599999999999</v>
      </c>
      <c r="I31" s="76">
        <f t="shared" ref="I31:I39" si="16">C31-G31*0.8998</f>
        <v>11.645670659359318</v>
      </c>
      <c r="J31" s="77">
        <f>AVERAGE([1]S7!H5:H9)</f>
        <v>17.451000000000001</v>
      </c>
      <c r="K31" s="75"/>
      <c r="L31" s="78">
        <v>0.277175</v>
      </c>
      <c r="M31" s="79">
        <v>-5.2898000000000001E-2</v>
      </c>
      <c r="N31" s="79">
        <v>4.2415000000000001E-2</v>
      </c>
      <c r="O31" s="79">
        <v>0.72992400000000002</v>
      </c>
      <c r="P31" s="80">
        <v>3.3839999999999999E-3</v>
      </c>
      <c r="R31" s="81">
        <v>1.6794099999999999E-2</v>
      </c>
      <c r="S31" s="82">
        <v>2.1269E-2</v>
      </c>
      <c r="T31" s="4"/>
      <c r="U31" s="4"/>
      <c r="V31" s="4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</row>
    <row r="32" spans="1:34" x14ac:dyDescent="0.25">
      <c r="A32" s="8" t="s">
        <v>23</v>
      </c>
      <c r="B32" s="8"/>
      <c r="C32" s="74">
        <f>AVERAGE([1]S7!F10:F14)</f>
        <v>14.519</v>
      </c>
      <c r="D32" s="8">
        <f>AVERAGE([1]S7!BH10:BH14)</f>
        <v>0.25846101005315147</v>
      </c>
      <c r="E32" s="75">
        <f>AVERAGE([1]S7!C10:C14)</f>
        <v>0.11499999999999999</v>
      </c>
      <c r="F32" s="76">
        <f>AVERAGE([1]S7!D10:D14)</f>
        <v>37.371799999999993</v>
      </c>
      <c r="G32" s="76">
        <f t="shared" ref="G32:G39" si="17">C32*D32/0.8898</f>
        <v>4.2173470498558174</v>
      </c>
      <c r="H32" s="76">
        <f>AVERAGE([1]S7!E10:E14)</f>
        <v>29.704200000000004</v>
      </c>
      <c r="I32" s="76">
        <f t="shared" si="16"/>
        <v>10.724231124539735</v>
      </c>
      <c r="J32" s="77">
        <f>AVERAGE([1]S7!H10:H14)</f>
        <v>17.694599999999998</v>
      </c>
      <c r="K32" s="75"/>
      <c r="L32" s="78">
        <v>0.33190700000000001</v>
      </c>
      <c r="M32" s="79">
        <v>-0.12311800000000001</v>
      </c>
      <c r="N32" s="79">
        <v>4.3173000000000003E-2</v>
      </c>
      <c r="O32" s="79">
        <v>0.74559299999999995</v>
      </c>
      <c r="P32" s="80">
        <v>2.444E-3</v>
      </c>
      <c r="R32" s="81">
        <v>1.52059E-2</v>
      </c>
      <c r="S32" s="82">
        <v>1.6318599999999999E-2</v>
      </c>
      <c r="T32" s="4"/>
      <c r="U32" s="4"/>
      <c r="V32" s="4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</row>
    <row r="33" spans="1:33" x14ac:dyDescent="0.25">
      <c r="A33" s="8" t="s">
        <v>24</v>
      </c>
      <c r="B33" s="8"/>
      <c r="C33" s="74">
        <f>AVERAGE([1]S7!F15:F19)</f>
        <v>13.656799999999999</v>
      </c>
      <c r="D33" s="8">
        <f>AVERAGE([1]S7!BH15:BH19)</f>
        <v>0.25677138882772121</v>
      </c>
      <c r="E33" s="75">
        <f>AVERAGE([1]S7!C15:C19)</f>
        <v>0.1226</v>
      </c>
      <c r="F33" s="76">
        <f>AVERAGE([1]S7!D15:D19)</f>
        <v>42.093200000000003</v>
      </c>
      <c r="G33" s="76">
        <f t="shared" si="17"/>
        <v>3.9409704461029698</v>
      </c>
      <c r="H33" s="76">
        <f>AVERAGE([1]S7!E15:E19)</f>
        <v>24.132200000000001</v>
      </c>
      <c r="I33" s="76">
        <f t="shared" si="16"/>
        <v>10.110714792596546</v>
      </c>
      <c r="J33" s="77">
        <f>AVERAGE([1]S7!H15:H19)</f>
        <v>18.428000000000001</v>
      </c>
      <c r="K33" s="75"/>
      <c r="L33" s="78">
        <v>0.26579700000000001</v>
      </c>
      <c r="M33" s="79">
        <v>-7.4303999999999995E-2</v>
      </c>
      <c r="N33" s="79">
        <v>4.0527000000000001E-2</v>
      </c>
      <c r="O33" s="79">
        <v>0.76541099999999995</v>
      </c>
      <c r="P33" s="80">
        <v>2.5690000000000001E-3</v>
      </c>
      <c r="R33" s="81">
        <v>1.6371400000000001E-2</v>
      </c>
      <c r="S33" s="82">
        <v>1.8413200000000001E-2</v>
      </c>
      <c r="T33" s="4"/>
      <c r="U33" s="4"/>
      <c r="V33" s="4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:33" x14ac:dyDescent="0.25">
      <c r="A34" s="8" t="s">
        <v>25</v>
      </c>
      <c r="B34" s="8"/>
      <c r="C34" s="74">
        <f>AVERAGE([1]S7!F20:F23)</f>
        <v>12.94975</v>
      </c>
      <c r="D34" s="8">
        <f>AVERAGE([1]S7!BH20:BH23)</f>
        <v>0.16196937560597136</v>
      </c>
      <c r="E34" s="75">
        <f>AVERAGE([1]S7!C20:C23)</f>
        <v>8.2750000000000004E-2</v>
      </c>
      <c r="F34" s="76">
        <f>AVERAGE([1]S7!D20:D23)</f>
        <v>35.473749999999995</v>
      </c>
      <c r="G34" s="76">
        <f t="shared" si="17"/>
        <v>2.3572296266053354</v>
      </c>
      <c r="H34" s="76">
        <f>AVERAGE([1]S7!E20:E23)</f>
        <v>32.780250000000002</v>
      </c>
      <c r="I34" s="76">
        <f t="shared" si="16"/>
        <v>10.828714781980519</v>
      </c>
      <c r="J34" s="77">
        <f>AVERAGE([1]S7!H20:H23)</f>
        <v>17.201750000000001</v>
      </c>
      <c r="K34" s="75"/>
      <c r="L34" s="83">
        <v>0.37286900000000001</v>
      </c>
      <c r="M34" s="12">
        <v>-0.136378</v>
      </c>
      <c r="N34" s="79">
        <v>2.3845999999999999E-2</v>
      </c>
      <c r="O34" s="84">
        <v>0.73787100000000005</v>
      </c>
      <c r="P34" s="80">
        <v>1.792E-3</v>
      </c>
      <c r="R34" s="81"/>
      <c r="S34" s="82">
        <v>5.2654900000000003E-3</v>
      </c>
      <c r="T34" s="4"/>
      <c r="U34" s="4"/>
      <c r="V34" s="4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  <row r="35" spans="1:33" x14ac:dyDescent="0.25">
      <c r="A35" s="8" t="s">
        <v>26</v>
      </c>
      <c r="B35" s="8"/>
      <c r="C35" s="74">
        <f>AVERAGE([1]S7!F24:F28)</f>
        <v>14.362800000000002</v>
      </c>
      <c r="D35" s="8">
        <f>AVERAGE([1]S7!BH24:BH28)</f>
        <v>0.18999231274625117</v>
      </c>
      <c r="E35" s="75">
        <f>AVERAGE([1]S7!C24:C28)</f>
        <v>9.5000000000000001E-2</v>
      </c>
      <c r="F35" s="76">
        <f>AVERAGE([1]S7!D24:D28)</f>
        <v>34.081400000000002</v>
      </c>
      <c r="G35" s="76">
        <f t="shared" si="17"/>
        <v>3.0667808378420505</v>
      </c>
      <c r="H35" s="76">
        <f>AVERAGE([1]S7!E24:E28)</f>
        <v>33.137</v>
      </c>
      <c r="I35" s="76">
        <f t="shared" si="16"/>
        <v>11.603310602109724</v>
      </c>
      <c r="J35" s="77">
        <f>AVERAGE([1]S7!H24:H28)</f>
        <v>16.499400000000001</v>
      </c>
      <c r="K35" s="75"/>
      <c r="L35" s="83">
        <v>0.38137100000000002</v>
      </c>
      <c r="M35" s="12">
        <v>-0.131388</v>
      </c>
      <c r="N35" s="79">
        <v>3.1850000000000003E-2</v>
      </c>
      <c r="O35" s="79">
        <v>0.71608700000000003</v>
      </c>
      <c r="P35" s="85">
        <v>2.0799999999999998E-3</v>
      </c>
      <c r="R35" s="81">
        <v>6.5979400000000001E-3</v>
      </c>
      <c r="S35" s="82">
        <v>7.9485800000000002E-3</v>
      </c>
      <c r="T35" s="4"/>
      <c r="U35" s="4"/>
      <c r="V35" s="4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</row>
    <row r="36" spans="1:33" x14ac:dyDescent="0.25">
      <c r="A36" s="8" t="s">
        <v>27</v>
      </c>
      <c r="B36" s="8"/>
      <c r="C36" s="74">
        <f>AVERAGE([1]S7!F29:F33)</f>
        <v>14.023</v>
      </c>
      <c r="D36" s="8">
        <f>AVERAGE([1]S7!BH29:BH33)</f>
        <v>0.1919702705139219</v>
      </c>
      <c r="E36" s="75">
        <f>AVERAGE([1]S7!C29:C33)</f>
        <v>4.4799999999999993E-2</v>
      </c>
      <c r="F36" s="76">
        <f>AVERAGE([1]S7!D29:D33)</f>
        <v>38.352999999999994</v>
      </c>
      <c r="G36" s="76">
        <f t="shared" si="17"/>
        <v>3.0253979584364203</v>
      </c>
      <c r="H36" s="76">
        <f>AVERAGE([1]S7!E29:E33)</f>
        <v>29.736799999999999</v>
      </c>
      <c r="I36" s="76">
        <f t="shared" si="16"/>
        <v>11.300746916998909</v>
      </c>
      <c r="J36" s="77">
        <f>AVERAGE([1]S7!H29:H33)</f>
        <v>17.4376</v>
      </c>
      <c r="K36" s="75"/>
      <c r="L36" s="83">
        <v>0.33123599999999997</v>
      </c>
      <c r="M36" s="12">
        <v>-9.5646999999999996E-2</v>
      </c>
      <c r="N36" s="79">
        <v>3.0984000000000001E-2</v>
      </c>
      <c r="O36" s="79">
        <v>0.73247600000000002</v>
      </c>
      <c r="P36" s="80">
        <v>9.4899999999999997E-4</v>
      </c>
      <c r="R36" s="81">
        <v>9.8432299999999997E-3</v>
      </c>
      <c r="S36" s="82">
        <v>9.8717000000000006E-3</v>
      </c>
      <c r="T36" s="4"/>
      <c r="U36" s="4"/>
      <c r="V36" s="4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</row>
    <row r="37" spans="1:33" x14ac:dyDescent="0.25">
      <c r="A37" s="8" t="s">
        <v>28</v>
      </c>
      <c r="B37" s="8"/>
      <c r="C37" s="74">
        <f>AVERAGE([1]S7!F34:F37)</f>
        <v>14.788249999999998</v>
      </c>
      <c r="D37" s="8">
        <f>AVERAGE([1]S7!BH34:BH37)</f>
        <v>0.21646103915932047</v>
      </c>
      <c r="E37" s="75">
        <f>AVERAGE([1]S7!C34:C37)</f>
        <v>0.22125</v>
      </c>
      <c r="F37" s="76">
        <f>AVERAGE([1]S7!D34:D37)</f>
        <v>36.810249999999996</v>
      </c>
      <c r="G37" s="76">
        <f t="shared" si="17"/>
        <v>3.5975274919620368</v>
      </c>
      <c r="H37" s="76">
        <f>AVERAGE([1]S7!E34:E37)</f>
        <v>29.613250000000001</v>
      </c>
      <c r="I37" s="76">
        <f t="shared" si="16"/>
        <v>11.551194762732557</v>
      </c>
      <c r="J37" s="77"/>
      <c r="K37" s="75"/>
      <c r="L37" s="83">
        <v>0.335839</v>
      </c>
      <c r="M37" s="79">
        <v>-0.10188</v>
      </c>
      <c r="N37" s="12">
        <v>3.7094000000000002E-2</v>
      </c>
      <c r="O37" s="79">
        <v>0.72417200000000004</v>
      </c>
      <c r="P37" s="85">
        <v>4.7739999999999996E-3</v>
      </c>
      <c r="R37" s="81">
        <v>1.1977700000000001E-2</v>
      </c>
      <c r="S37" s="82">
        <v>1.3573E-2</v>
      </c>
      <c r="T37" s="4"/>
      <c r="U37" s="4"/>
      <c r="V37" s="4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</row>
    <row r="38" spans="1:33" x14ac:dyDescent="0.25">
      <c r="A38" s="8" t="s">
        <v>29</v>
      </c>
      <c r="B38" s="8"/>
      <c r="C38" s="74">
        <f>AVERAGE([1]S7!F38:F42)</f>
        <v>14.410000000000002</v>
      </c>
      <c r="D38" s="8">
        <f>AVERAGE([1]S7!BH38:BH42)</f>
        <v>0.13240300130548818</v>
      </c>
      <c r="E38" s="75">
        <f>AVERAGE([1]S7!C38:C42)</f>
        <v>0.2266</v>
      </c>
      <c r="F38" s="76">
        <f>AVERAGE([1]S7!D38:D42)</f>
        <v>37.069399999999995</v>
      </c>
      <c r="G38" s="76">
        <f t="shared" si="17"/>
        <v>2.1442203290762922</v>
      </c>
      <c r="H38" s="76">
        <f>AVERAGE([1]S7!E38:E42)</f>
        <v>30.601199999999999</v>
      </c>
      <c r="I38" s="76">
        <f t="shared" si="16"/>
        <v>12.480630547897153</v>
      </c>
      <c r="J38" s="77">
        <f>AVERAGE([1]S7!H38:H42)</f>
        <v>16.495799999999999</v>
      </c>
      <c r="K38" s="75"/>
      <c r="L38" s="83">
        <v>0.34663699999999997</v>
      </c>
      <c r="M38" s="12">
        <v>-7.8710000000000002E-2</v>
      </c>
      <c r="N38" s="12">
        <v>2.2539E-2</v>
      </c>
      <c r="O38" s="86">
        <v>0.70465</v>
      </c>
      <c r="P38" s="80">
        <v>4.8830000000000002E-3</v>
      </c>
      <c r="R38" s="81">
        <v>4.6330599999999996E-3</v>
      </c>
      <c r="S38" s="82">
        <v>5.3645699999999999E-3</v>
      </c>
      <c r="T38" s="4"/>
      <c r="U38" s="4"/>
      <c r="V38" s="4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</row>
    <row r="39" spans="1:33" x14ac:dyDescent="0.25">
      <c r="A39" s="8" t="s">
        <v>30</v>
      </c>
      <c r="B39" s="8"/>
      <c r="C39" s="87">
        <f>AVERAGE([1]S7!F43:F50)</f>
        <v>14.669625</v>
      </c>
      <c r="D39" s="26">
        <f>AVERAGE([1]S7!BH43:BH50)</f>
        <v>0.24060455828095142</v>
      </c>
      <c r="E39" s="88">
        <f>AVERAGE([1]S7!C43:C50)</f>
        <v>2.6124999999999999E-2</v>
      </c>
      <c r="F39" s="89">
        <f>AVERAGE([1]S7!D43:D50)</f>
        <v>33.985250000000001</v>
      </c>
      <c r="G39" s="89">
        <f t="shared" si="17"/>
        <v>3.9667100958329984</v>
      </c>
      <c r="H39" s="89">
        <f>AVERAGE([1]S7!E43:E50)</f>
        <v>32.893999999999998</v>
      </c>
      <c r="I39" s="89">
        <f t="shared" si="16"/>
        <v>11.100379255769468</v>
      </c>
      <c r="J39" s="90">
        <f>AVERAGE([1]S7!H43:H50)</f>
        <v>16.987499999999997</v>
      </c>
      <c r="K39" s="75"/>
      <c r="L39" s="91">
        <v>0.37628499999999998</v>
      </c>
      <c r="M39" s="92">
        <v>-0.15328800000000001</v>
      </c>
      <c r="N39" s="92">
        <v>4.3623000000000002E-2</v>
      </c>
      <c r="O39" s="93">
        <v>0.73281200000000002</v>
      </c>
      <c r="P39" s="94">
        <v>5.6800000000000004E-4</v>
      </c>
      <c r="R39" s="95">
        <v>1.1321100000000001E-2</v>
      </c>
      <c r="S39" s="96">
        <v>1.45989E-2</v>
      </c>
      <c r="T39" s="4"/>
      <c r="U39" s="4"/>
      <c r="V39" s="4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12"/>
      <c r="Y40" s="12"/>
      <c r="Z40" s="8"/>
      <c r="AA40" s="8"/>
      <c r="AB40" s="8"/>
      <c r="AC40" s="12"/>
      <c r="AD40" s="12"/>
      <c r="AE40" s="12"/>
      <c r="AF40" s="12"/>
      <c r="AG40" s="12"/>
    </row>
    <row r="41" spans="1:33" x14ac:dyDescent="0.25">
      <c r="A41" s="8"/>
      <c r="B41" s="8"/>
      <c r="C41" s="4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12"/>
      <c r="U41" s="8"/>
      <c r="V41" s="12"/>
      <c r="W41" s="12"/>
      <c r="X41" s="12"/>
      <c r="Y41" s="8"/>
      <c r="Z41" s="8"/>
      <c r="AA41" s="8"/>
      <c r="AB41" s="12"/>
      <c r="AC41" s="12"/>
      <c r="AD41" s="12"/>
      <c r="AE41" s="12"/>
      <c r="AF41" s="12"/>
      <c r="AG41" s="12"/>
    </row>
    <row r="42" spans="1:33" ht="17.25" x14ac:dyDescent="0.25">
      <c r="A42" s="8"/>
      <c r="B42" s="8"/>
      <c r="C42" s="97" t="s">
        <v>61</v>
      </c>
      <c r="D42" s="98"/>
      <c r="E42" s="98"/>
      <c r="F42" s="98"/>
      <c r="G42" s="98"/>
      <c r="H42" s="98"/>
      <c r="I42" s="98"/>
      <c r="J42" s="99"/>
      <c r="K42" s="100"/>
      <c r="L42" s="100"/>
      <c r="M42" s="100"/>
      <c r="N42" s="100"/>
      <c r="O42" s="12"/>
      <c r="P42" s="12"/>
      <c r="Q42" s="101"/>
      <c r="R42" s="101"/>
      <c r="S42" s="101"/>
      <c r="T42" s="101"/>
      <c r="U42" s="101"/>
      <c r="V42" s="102"/>
      <c r="W42" s="102"/>
      <c r="X42" s="102"/>
      <c r="Y42" s="101"/>
      <c r="Z42" s="101"/>
      <c r="AA42" s="101"/>
      <c r="AB42" s="102"/>
      <c r="AC42" s="102"/>
      <c r="AD42" s="102"/>
      <c r="AE42" s="102"/>
      <c r="AF42" s="102"/>
      <c r="AG42" s="102"/>
    </row>
    <row r="43" spans="1:33" ht="15.75" thickBot="1" x14ac:dyDescent="0.3">
      <c r="A43" s="8"/>
      <c r="B43" s="8"/>
      <c r="C43" s="41" t="s">
        <v>62</v>
      </c>
      <c r="D43" s="42"/>
      <c r="E43" s="42"/>
      <c r="F43" s="43"/>
      <c r="G43" s="42" t="s">
        <v>63</v>
      </c>
      <c r="H43" s="42"/>
      <c r="I43" s="42"/>
      <c r="J43" s="43"/>
      <c r="K43" s="2"/>
      <c r="L43" s="2"/>
      <c r="M43" s="101"/>
      <c r="N43" s="101"/>
      <c r="O43" s="101"/>
      <c r="P43" s="101"/>
      <c r="Q43" s="101"/>
      <c r="R43" s="102"/>
      <c r="S43" s="102"/>
      <c r="T43" s="102"/>
      <c r="U43" s="101"/>
      <c r="V43" s="101"/>
      <c r="W43" s="101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</row>
    <row r="44" spans="1:33" ht="18.75" x14ac:dyDescent="0.35">
      <c r="A44" s="12" t="s">
        <v>64</v>
      </c>
      <c r="B44" s="8"/>
      <c r="C44" s="53" t="s">
        <v>65</v>
      </c>
      <c r="D44" s="103" t="s">
        <v>66</v>
      </c>
      <c r="E44" s="103" t="s">
        <v>67</v>
      </c>
      <c r="F44" s="104" t="s">
        <v>68</v>
      </c>
      <c r="G44" s="12" t="s">
        <v>65</v>
      </c>
      <c r="H44" s="103" t="s">
        <v>66</v>
      </c>
      <c r="I44" s="103" t="s">
        <v>67</v>
      </c>
      <c r="J44" s="105" t="s">
        <v>68</v>
      </c>
      <c r="K44" s="44"/>
      <c r="L44" s="44"/>
      <c r="M44" s="106"/>
      <c r="N44" s="101"/>
      <c r="O44" s="101"/>
      <c r="P44" s="101"/>
      <c r="Q44" s="101"/>
      <c r="R44" s="102"/>
      <c r="S44" s="102"/>
      <c r="T44" s="102"/>
      <c r="U44" s="101"/>
      <c r="V44" s="101"/>
      <c r="W44" s="101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</row>
    <row r="45" spans="1:33" x14ac:dyDescent="0.25">
      <c r="A45" s="8" t="s">
        <v>22</v>
      </c>
      <c r="B45" s="8"/>
      <c r="C45" s="107">
        <f>J18</f>
        <v>1318.1140025901448</v>
      </c>
      <c r="D45" s="76">
        <f>-25096.3/C45+8.735+0.11*($H$18-1)/C45</f>
        <v>-10.303383592532837</v>
      </c>
      <c r="E45" s="76">
        <f>-24222/C45+8.64+0.0567*$H$18/C45-12*LOG(1-$E5)-2620/C45*($E5)^2+3*LOG($X5*$Y5)+2*LOG(R31)</f>
        <v>-8.837168268810272</v>
      </c>
      <c r="F45" s="108">
        <f>E45-D45</f>
        <v>1.4662153237225652</v>
      </c>
      <c r="G45" s="109">
        <f t="shared" ref="G45:G53" si="18">N18</f>
        <v>1233.5678345394761</v>
      </c>
      <c r="H45" s="76">
        <f t="shared" ref="H45:H53" si="19">-25096.3/G45+8.735+0.11*(H18-1)/G45</f>
        <v>-11.608234719125557</v>
      </c>
      <c r="I45" s="76">
        <f t="shared" ref="I45:I53" si="20">-24222/G45+8.64+0.0567*$H$18/G45-12*LOG(1-$E5)-2620/G45*($E5)^2+3*LOG($X5*$Y5)+2*LOG(S31)</f>
        <v>-10.003160343547371</v>
      </c>
      <c r="J45" s="108">
        <f t="shared" ref="J45:J53" si="21">I45-H45</f>
        <v>1.6050743755781856</v>
      </c>
      <c r="K45" s="110"/>
      <c r="L45" s="110"/>
      <c r="M45" s="111"/>
      <c r="R45" s="3"/>
      <c r="S45" s="3"/>
      <c r="T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x14ac:dyDescent="0.25">
      <c r="A46" s="8" t="s">
        <v>23</v>
      </c>
      <c r="B46" s="8"/>
      <c r="C46" s="107">
        <f>J19</f>
        <v>1277.0487319467152</v>
      </c>
      <c r="D46" s="76">
        <f>-25096.3/C46+8.735+0.11*($H$18-1)/C46</f>
        <v>-10.915589184443963</v>
      </c>
      <c r="E46" s="76">
        <f>-24222/C46+8.64+0.0567*$H$18/C46-12*LOG(1-$E6)-2620/C46*($E6)^2+3*LOG($X6*$Y6)+2*LOG(R32)</f>
        <v>-9.6656932587870461</v>
      </c>
      <c r="F46" s="108">
        <f>E46-D46</f>
        <v>1.2498959256569169</v>
      </c>
      <c r="G46" s="109">
        <f t="shared" si="18"/>
        <v>1250.6383051235241</v>
      </c>
      <c r="H46" s="76">
        <f t="shared" si="19"/>
        <v>-11.330561639359367</v>
      </c>
      <c r="I46" s="76">
        <f t="shared" si="20"/>
        <v>-10.040664841239375</v>
      </c>
      <c r="J46" s="108">
        <f t="shared" si="21"/>
        <v>1.289896798119992</v>
      </c>
      <c r="K46" s="110"/>
      <c r="L46" s="110"/>
      <c r="M46" s="111"/>
      <c r="R46" s="3"/>
      <c r="S46" s="3"/>
      <c r="T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x14ac:dyDescent="0.25">
      <c r="A47" s="8" t="s">
        <v>24</v>
      </c>
      <c r="B47" s="8"/>
      <c r="C47" s="107">
        <f>J20</f>
        <v>1301.2743098531621</v>
      </c>
      <c r="D47" s="76">
        <f>-25096.3/C47+8.735+0.11*($H$18-1)/C47</f>
        <v>-10.549757879245103</v>
      </c>
      <c r="E47" s="76">
        <f>-24222/C47+8.64+0.0567*$H$18/C47-12*LOG(1-$E7)-2620/C47*($E7)^2+3*LOG($X7*$Y7)+2*LOG(R33)</f>
        <v>-9.3875026117621427</v>
      </c>
      <c r="F47" s="108">
        <f>E47-D47</f>
        <v>1.1622552674829603</v>
      </c>
      <c r="G47" s="109">
        <f t="shared" si="18"/>
        <v>1259.7806054701198</v>
      </c>
      <c r="H47" s="76">
        <f t="shared" si="19"/>
        <v>-11.184944703891707</v>
      </c>
      <c r="I47" s="76">
        <f t="shared" si="20"/>
        <v>-9.9526640211344386</v>
      </c>
      <c r="J47" s="108">
        <f t="shared" si="21"/>
        <v>1.2322806827572688</v>
      </c>
      <c r="K47" s="110"/>
      <c r="L47" s="110"/>
      <c r="M47" s="111"/>
      <c r="R47" s="3"/>
      <c r="S47" s="3"/>
      <c r="T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x14ac:dyDescent="0.25">
      <c r="A48" s="8" t="s">
        <v>25</v>
      </c>
      <c r="B48" s="8"/>
      <c r="C48" s="107"/>
      <c r="D48" s="76"/>
      <c r="E48" s="76"/>
      <c r="F48" s="108"/>
      <c r="G48" s="109">
        <f t="shared" si="18"/>
        <v>1224.3811491736749</v>
      </c>
      <c r="H48" s="76">
        <f t="shared" si="19"/>
        <v>-11.762220180935788</v>
      </c>
      <c r="I48" s="76">
        <f t="shared" si="20"/>
        <v>-11.425945172613376</v>
      </c>
      <c r="J48" s="108">
        <f t="shared" si="21"/>
        <v>0.33627500832241175</v>
      </c>
      <c r="K48" s="110"/>
      <c r="L48" s="110"/>
      <c r="M48" s="111"/>
      <c r="R48" s="3"/>
      <c r="S48" s="3"/>
      <c r="T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x14ac:dyDescent="0.25">
      <c r="A49" s="8" t="s">
        <v>26</v>
      </c>
      <c r="B49" s="8"/>
      <c r="C49" s="107">
        <f>J22</f>
        <v>1335.2080110665361</v>
      </c>
      <c r="D49" s="76">
        <f>-25096.3/C49+8.735+0.11*($H$18-1)/C49</f>
        <v>-10.059644573735619</v>
      </c>
      <c r="E49" s="76">
        <f>-24222/C49+8.64+0.0567*$H$18/C49-12*LOG(1-$E9)-2620/C49*($E9)^2+3*LOG($X9*$Y9)+2*LOG(R35)</f>
        <v>-9.5868194863437886</v>
      </c>
      <c r="F49" s="108">
        <f>E49-D49</f>
        <v>0.47282508739183093</v>
      </c>
      <c r="G49" s="109">
        <f t="shared" si="18"/>
        <v>1242.9741021675372</v>
      </c>
      <c r="H49" s="76">
        <f t="shared" si="19"/>
        <v>-11.454286290228387</v>
      </c>
      <c r="I49" s="76">
        <f t="shared" si="20"/>
        <v>-10.891123771471685</v>
      </c>
      <c r="J49" s="108">
        <f t="shared" si="21"/>
        <v>0.56316251875670176</v>
      </c>
      <c r="K49" s="110"/>
      <c r="L49" s="110"/>
      <c r="M49" s="111"/>
      <c r="R49" s="3"/>
      <c r="S49" s="3"/>
      <c r="T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x14ac:dyDescent="0.25">
      <c r="A50" s="8" t="s">
        <v>27</v>
      </c>
      <c r="B50" s="8"/>
      <c r="C50" s="107">
        <f>J23</f>
        <v>1234.5417397715271</v>
      </c>
      <c r="D50" s="76">
        <f>-25096.3/C50+8.735+0.11*($H$18-1)/C50</f>
        <v>-11.592186349036858</v>
      </c>
      <c r="E50" s="76">
        <f>-24222/C50+8.64+0.0567*$H$18/C50-12*LOG(1-$E10)-2620/C50*($E10)^2+3*LOG($X10*$Y10)+2*LOG(R36)</f>
        <v>-10.620702031938787</v>
      </c>
      <c r="F50" s="108">
        <f>E50-D50</f>
        <v>0.9714843170980707</v>
      </c>
      <c r="G50" s="109">
        <f t="shared" si="18"/>
        <v>1233.9607929295512</v>
      </c>
      <c r="H50" s="76">
        <f t="shared" si="19"/>
        <v>-11.601756357082005</v>
      </c>
      <c r="I50" s="76">
        <f t="shared" si="20"/>
        <v>-10.628261860035041</v>
      </c>
      <c r="J50" s="108">
        <f t="shared" si="21"/>
        <v>0.97349449704696411</v>
      </c>
      <c r="K50" s="110"/>
      <c r="L50" s="110"/>
      <c r="M50" s="111"/>
      <c r="R50" s="3"/>
      <c r="S50" s="3"/>
      <c r="T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x14ac:dyDescent="0.25">
      <c r="A51" s="8" t="s">
        <v>28</v>
      </c>
      <c r="B51" s="8"/>
      <c r="C51" s="107">
        <f>J24</f>
        <v>1266.169051965353</v>
      </c>
      <c r="D51" s="76">
        <f>-25096.3/C51+8.735+0.11*($H$18-1)/C51</f>
        <v>-11.084438771661498</v>
      </c>
      <c r="E51" s="76">
        <f>-24222/C51+8.64+0.0567*$H$18/C51-12*LOG(1-$E11)-2620/C51*($E11)^2+3*LOG($X11*$Y11)+2*LOG(R37)</f>
        <v>-10.20086307958454</v>
      </c>
      <c r="F51" s="108">
        <f>E51-D51</f>
        <v>0.88357569207695796</v>
      </c>
      <c r="G51" s="109">
        <f t="shared" si="18"/>
        <v>1159.0327548606281</v>
      </c>
      <c r="H51" s="76">
        <f t="shared" si="19"/>
        <v>-12.916467479896726</v>
      </c>
      <c r="I51" s="76">
        <f t="shared" si="20"/>
        <v>-12.016445745625028</v>
      </c>
      <c r="J51" s="108">
        <f t="shared" si="21"/>
        <v>0.90002173427169829</v>
      </c>
      <c r="K51" s="110"/>
      <c r="L51" s="110"/>
      <c r="M51" s="111"/>
      <c r="R51" s="3"/>
      <c r="S51" s="3"/>
      <c r="T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x14ac:dyDescent="0.25">
      <c r="A52" s="8" t="s">
        <v>29</v>
      </c>
      <c r="B52" s="8"/>
      <c r="C52" s="107">
        <f>J25</f>
        <v>1278.1349320423913</v>
      </c>
      <c r="D52" s="76">
        <f>-25096.3/C52+8.735+0.11*($H$18-1)/C52</f>
        <v>-10.898889482935823</v>
      </c>
      <c r="E52" s="76">
        <f>-24222/C52+8.64+0.0567*$H$18/C52-12*LOG(1-$E12)-2620/C52*($E12)^2+3*LOG($X12*$Y12)+2*LOG(R38)</f>
        <v>-10.745493363950361</v>
      </c>
      <c r="F52" s="108">
        <f>E52-D52</f>
        <v>0.15339611898546224</v>
      </c>
      <c r="G52" s="109">
        <f t="shared" si="18"/>
        <v>1224.7179891459862</v>
      </c>
      <c r="H52" s="76">
        <f t="shared" si="19"/>
        <v>-11.755235484741222</v>
      </c>
      <c r="I52" s="76">
        <f t="shared" si="20"/>
        <v>-11.517084579101828</v>
      </c>
      <c r="J52" s="108">
        <f t="shared" si="21"/>
        <v>0.23815090563939378</v>
      </c>
      <c r="K52" s="110"/>
      <c r="L52" s="110"/>
      <c r="M52" s="111"/>
      <c r="R52" s="3"/>
      <c r="S52" s="3"/>
      <c r="T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x14ac:dyDescent="0.25">
      <c r="A53" s="8" t="s">
        <v>30</v>
      </c>
      <c r="B53" s="4"/>
      <c r="C53" s="112">
        <f>J26</f>
        <v>1342.9204974273616</v>
      </c>
      <c r="D53" s="89">
        <f>-25096.3/C53+8.735+0.11*($H$18-1)/C53</f>
        <v>-9.9517056151679384</v>
      </c>
      <c r="E53" s="89">
        <f>-24222/C53+8.64+0.0567*$H$18/C53-12*LOG(1-$E13)-2620/C53*($E13)^2+3*LOG($X13*$Y13)+2*LOG(R39)</f>
        <v>-8.6129657359114251</v>
      </c>
      <c r="F53" s="113">
        <f>E53-D53</f>
        <v>1.3387398792565133</v>
      </c>
      <c r="G53" s="114">
        <f t="shared" si="18"/>
        <v>1241.4226050954205</v>
      </c>
      <c r="H53" s="89">
        <f t="shared" si="19"/>
        <v>-11.479518325184776</v>
      </c>
      <c r="I53" s="89">
        <f t="shared" si="20"/>
        <v>-9.9998499756888357</v>
      </c>
      <c r="J53" s="113">
        <f t="shared" si="21"/>
        <v>1.4796683494959399</v>
      </c>
      <c r="K53" s="110"/>
      <c r="L53" s="110"/>
      <c r="R53" s="3"/>
      <c r="S53" s="3"/>
      <c r="T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x14ac:dyDescent="0.25">
      <c r="A54" s="4"/>
      <c r="B54" s="4"/>
      <c r="C54" s="50"/>
      <c r="V54" s="3"/>
      <c r="W54" s="3"/>
      <c r="X54" s="3"/>
      <c r="AB54" s="3"/>
      <c r="AC54" s="3"/>
      <c r="AD54" s="3"/>
      <c r="AE54" s="3"/>
      <c r="AF54" s="3"/>
      <c r="AG54" s="3"/>
    </row>
  </sheetData>
  <mergeCells count="16">
    <mergeCell ref="C42:J42"/>
    <mergeCell ref="C43:F43"/>
    <mergeCell ref="G43:J43"/>
    <mergeCell ref="C16:F16"/>
    <mergeCell ref="H16:K16"/>
    <mergeCell ref="M16:O16"/>
    <mergeCell ref="Q28:T28"/>
    <mergeCell ref="C29:J29"/>
    <mergeCell ref="L29:P29"/>
    <mergeCell ref="C3:F3"/>
    <mergeCell ref="H3:P3"/>
    <mergeCell ref="R3:Y3"/>
    <mergeCell ref="AA3:AF3"/>
    <mergeCell ref="C15:F15"/>
    <mergeCell ref="H15:K15"/>
    <mergeCell ref="M15:O15"/>
  </mergeCells>
  <pageMargins left="0.7" right="0.7" top="0.75" bottom="0.75" header="0.3" footer="0.3"/>
  <pageSetup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2022-09-30T03:39:59Z</cp:lastPrinted>
  <dcterms:created xsi:type="dcterms:W3CDTF">2022-09-30T03:39:44Z</dcterms:created>
  <dcterms:modified xsi:type="dcterms:W3CDTF">2022-09-30T03:40:13Z</dcterms:modified>
</cp:coreProperties>
</file>