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0" documentId="13_ncr:1_{C4795E2D-3FBA-4E8E-B6EA-D64DB69E0E4A}" xr6:coauthVersionLast="47" xr6:coauthVersionMax="47" xr10:uidLastSave="{00000000-0000-0000-0000-000000000000}"/>
  <bookViews>
    <workbookView xWindow="-110" yWindow="-110" windowWidth="25820" windowHeight="14020" activeTab="2" xr2:uid="{00000000-000D-0000-FFFF-FFFF00000000}"/>
  </bookViews>
  <sheets>
    <sheet name="Table S5A-spinel peridotite" sheetId="4" r:id="rId1"/>
    <sheet name="Table S5B-grt peridotite" sheetId="5" r:id="rId2"/>
    <sheet name="Table S5C-Garnet Pyroxenite" sheetId="9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26" i="9" l="1"/>
  <c r="J26" i="9"/>
  <c r="C26" i="9"/>
  <c r="B26" i="9"/>
  <c r="N25" i="9"/>
  <c r="J25" i="9"/>
  <c r="C25" i="9"/>
  <c r="B25" i="9"/>
  <c r="N24" i="9"/>
  <c r="J24" i="9"/>
  <c r="C24" i="9"/>
  <c r="B24" i="9"/>
  <c r="N23" i="9"/>
  <c r="J23" i="9"/>
  <c r="C23" i="9"/>
  <c r="B23" i="9"/>
  <c r="N22" i="9"/>
  <c r="J22" i="9"/>
  <c r="C22" i="9"/>
  <c r="B22" i="9"/>
  <c r="N21" i="9"/>
  <c r="J21" i="9"/>
  <c r="C21" i="9"/>
  <c r="B21" i="9"/>
  <c r="N20" i="9"/>
  <c r="J20" i="9"/>
  <c r="C20" i="9"/>
  <c r="B20" i="9"/>
  <c r="N19" i="9"/>
  <c r="J19" i="9"/>
  <c r="C19" i="9"/>
  <c r="B19" i="9"/>
  <c r="N18" i="9"/>
  <c r="J18" i="9"/>
  <c r="C18" i="9"/>
  <c r="B18" i="9"/>
  <c r="N17" i="9"/>
  <c r="J17" i="9"/>
  <c r="C17" i="9"/>
  <c r="B17" i="9"/>
  <c r="N16" i="9"/>
  <c r="J16" i="9"/>
  <c r="C16" i="9"/>
  <c r="B16" i="9"/>
  <c r="N15" i="9"/>
  <c r="J15" i="9"/>
  <c r="C15" i="9"/>
  <c r="B15" i="9"/>
  <c r="N14" i="9"/>
  <c r="J14" i="9"/>
  <c r="C14" i="9"/>
  <c r="B14" i="9"/>
  <c r="N13" i="9"/>
  <c r="J13" i="9"/>
  <c r="C13" i="9"/>
  <c r="B13" i="9"/>
  <c r="N12" i="9"/>
  <c r="J12" i="9"/>
  <c r="I12" i="9"/>
  <c r="C12" i="9"/>
  <c r="E12" i="9" s="1"/>
  <c r="B12" i="9"/>
  <c r="K12" i="9" l="1"/>
  <c r="R12" i="9" s="1"/>
  <c r="D12" i="9"/>
  <c r="G12" i="9" s="1"/>
  <c r="E13" i="9" s="1"/>
  <c r="L12" i="9" l="1"/>
  <c r="M12" i="9"/>
  <c r="F12" i="9"/>
  <c r="I13" i="9" s="1"/>
  <c r="K13" i="9"/>
  <c r="H12" i="9" l="1"/>
  <c r="D13" i="9"/>
  <c r="F13" i="9" s="1"/>
  <c r="P12" i="9"/>
  <c r="Q12" i="9" s="1"/>
  <c r="S12" i="9" s="1"/>
  <c r="T12" i="9" s="1"/>
  <c r="M13" i="9"/>
  <c r="L13" i="9"/>
  <c r="R13" i="9"/>
  <c r="G13" i="9" l="1"/>
  <c r="E14" i="9" s="1"/>
  <c r="U12" i="9"/>
  <c r="D14" i="9"/>
  <c r="K14" i="9"/>
  <c r="P13" i="9" l="1"/>
  <c r="Q13" i="9" s="1"/>
  <c r="S13" i="9" s="1"/>
  <c r="U13" i="9" s="1"/>
  <c r="H13" i="9"/>
  <c r="F14" i="9"/>
  <c r="I14" i="9"/>
  <c r="G14" i="9"/>
  <c r="E15" i="9" s="1"/>
  <c r="M14" i="9"/>
  <c r="L14" i="9"/>
  <c r="P14" i="9" s="1"/>
  <c r="Q14" i="9" s="1"/>
  <c r="R14" i="9"/>
  <c r="I15" i="9"/>
  <c r="D15" i="9"/>
  <c r="H14" i="9"/>
  <c r="F15" i="9" l="1"/>
  <c r="T13" i="9"/>
  <c r="S14" i="9" s="1"/>
  <c r="G15" i="9"/>
  <c r="E16" i="9" s="1"/>
  <c r="K15" i="9"/>
  <c r="D16" i="9"/>
  <c r="I16" i="9" l="1"/>
  <c r="F16" i="9"/>
  <c r="D17" i="9" s="1"/>
  <c r="H15" i="9"/>
  <c r="M15" i="9"/>
  <c r="L15" i="9"/>
  <c r="P15" i="9" s="1"/>
  <c r="Q15" i="9" s="1"/>
  <c r="T14" i="9"/>
  <c r="U14" i="9"/>
  <c r="R15" i="9"/>
  <c r="G16" i="9"/>
  <c r="E17" i="9" s="1"/>
  <c r="F17" i="9" l="1"/>
  <c r="D18" i="9" s="1"/>
  <c r="I17" i="9"/>
  <c r="S15" i="9"/>
  <c r="G17" i="9"/>
  <c r="E18" i="9" s="1"/>
  <c r="K16" i="9"/>
  <c r="H16" i="9"/>
  <c r="F18" i="9" l="1"/>
  <c r="T15" i="9"/>
  <c r="U15" i="9"/>
  <c r="M16" i="9"/>
  <c r="L16" i="9"/>
  <c r="D19" i="9"/>
  <c r="I18" i="9"/>
  <c r="R16" i="9"/>
  <c r="G18" i="9"/>
  <c r="E19" i="9" s="1"/>
  <c r="G19" i="9" s="1"/>
  <c r="E20" i="9" s="1"/>
  <c r="H17" i="9"/>
  <c r="I19" i="9" l="1"/>
  <c r="H18" i="9"/>
  <c r="F19" i="9"/>
  <c r="K17" i="9"/>
  <c r="P16" i="9"/>
  <c r="Q16" i="9" s="1"/>
  <c r="S16" i="9" s="1"/>
  <c r="T16" i="9" l="1"/>
  <c r="U16" i="9"/>
  <c r="L17" i="9"/>
  <c r="M17" i="9"/>
  <c r="R17" i="9"/>
  <c r="I20" i="9"/>
  <c r="D20" i="9"/>
  <c r="H19" i="9"/>
  <c r="P17" i="9" l="1"/>
  <c r="Q17" i="9" s="1"/>
  <c r="S17" i="9" s="1"/>
  <c r="K18" i="9"/>
  <c r="R18" i="9" s="1"/>
  <c r="F20" i="9"/>
  <c r="G20" i="9"/>
  <c r="E21" i="9" s="1"/>
  <c r="K19" i="9" l="1"/>
  <c r="D21" i="9"/>
  <c r="F21" i="9" s="1"/>
  <c r="H20" i="9"/>
  <c r="I21" i="9"/>
  <c r="T17" i="9"/>
  <c r="U17" i="9"/>
  <c r="M18" i="9"/>
  <c r="L18" i="9"/>
  <c r="P18" i="9" l="1"/>
  <c r="Q18" i="9" s="1"/>
  <c r="S18" i="9" s="1"/>
  <c r="D22" i="9"/>
  <c r="G21" i="9"/>
  <c r="E22" i="9" s="1"/>
  <c r="M19" i="9"/>
  <c r="L19" i="9"/>
  <c r="P19" i="9" s="1"/>
  <c r="Q19" i="9" s="1"/>
  <c r="R19" i="9"/>
  <c r="F22" i="9" l="1"/>
  <c r="D23" i="9" s="1"/>
  <c r="H21" i="9"/>
  <c r="I22" i="9"/>
  <c r="K20" i="9"/>
  <c r="R20" i="9" s="1"/>
  <c r="T18" i="9"/>
  <c r="S19" i="9" s="1"/>
  <c r="U18" i="9"/>
  <c r="G22" i="9"/>
  <c r="E23" i="9" s="1"/>
  <c r="I23" i="9" l="1"/>
  <c r="F23" i="9"/>
  <c r="D24" i="9" s="1"/>
  <c r="T19" i="9"/>
  <c r="U19" i="9"/>
  <c r="K21" i="9"/>
  <c r="G23" i="9"/>
  <c r="E24" i="9" s="1"/>
  <c r="L20" i="9"/>
  <c r="M20" i="9"/>
  <c r="H22" i="9"/>
  <c r="G24" i="9" l="1"/>
  <c r="E25" i="9" s="1"/>
  <c r="P20" i="9"/>
  <c r="Q20" i="9" s="1"/>
  <c r="S20" i="9" s="1"/>
  <c r="H23" i="9"/>
  <c r="I24" i="9"/>
  <c r="F24" i="9"/>
  <c r="M21" i="9"/>
  <c r="L21" i="9"/>
  <c r="P21" i="9" s="1"/>
  <c r="Q21" i="9" s="1"/>
  <c r="R21" i="9"/>
  <c r="H24" i="9" l="1"/>
  <c r="I25" i="9"/>
  <c r="D25" i="9"/>
  <c r="T20" i="9"/>
  <c r="S21" i="9" s="1"/>
  <c r="U20" i="9"/>
  <c r="K22" i="9"/>
  <c r="R22" i="9" s="1"/>
  <c r="K23" i="9" l="1"/>
  <c r="R23" i="9" s="1"/>
  <c r="T21" i="9"/>
  <c r="U21" i="9"/>
  <c r="F25" i="9"/>
  <c r="G25" i="9"/>
  <c r="E26" i="9" s="1"/>
  <c r="M22" i="9"/>
  <c r="L22" i="9"/>
  <c r="P22" i="9" s="1"/>
  <c r="Q22" i="9" s="1"/>
  <c r="D26" i="9" l="1"/>
  <c r="F26" i="9" s="1"/>
  <c r="H25" i="9"/>
  <c r="I26" i="9"/>
  <c r="S22" i="9"/>
  <c r="K24" i="9"/>
  <c r="R24" i="9" s="1"/>
  <c r="M23" i="9"/>
  <c r="L23" i="9"/>
  <c r="P23" i="9" l="1"/>
  <c r="Q23" i="9" s="1"/>
  <c r="T22" i="9"/>
  <c r="U22" i="9"/>
  <c r="K25" i="9"/>
  <c r="R25" i="9" s="1"/>
  <c r="M24" i="9"/>
  <c r="L24" i="9"/>
  <c r="G26" i="9"/>
  <c r="S23" i="9" l="1"/>
  <c r="H26" i="9"/>
  <c r="P24" i="9"/>
  <c r="Q24" i="9" s="1"/>
  <c r="K26" i="9"/>
  <c r="M25" i="9"/>
  <c r="L25" i="9"/>
  <c r="P25" i="9" s="1"/>
  <c r="Q25" i="9" s="1"/>
  <c r="T23" i="9"/>
  <c r="U23" i="9"/>
  <c r="S24" i="9" l="1"/>
  <c r="M26" i="9"/>
  <c r="L26" i="9"/>
  <c r="P26" i="9" s="1"/>
  <c r="Q26" i="9" s="1"/>
  <c r="R26" i="9"/>
  <c r="T24" i="9"/>
  <c r="S25" i="9" s="1"/>
  <c r="U24" i="9"/>
  <c r="T25" i="9" l="1"/>
  <c r="S26" i="9" s="1"/>
  <c r="U25" i="9"/>
  <c r="T26" i="9" l="1"/>
  <c r="U26" i="9"/>
  <c r="F33" i="5" l="1"/>
  <c r="G32" i="5"/>
  <c r="F32" i="5"/>
  <c r="C53" i="5" l="1"/>
  <c r="B53" i="5"/>
  <c r="C52" i="5"/>
  <c r="B52" i="5"/>
  <c r="C51" i="5"/>
  <c r="B51" i="5"/>
  <c r="C50" i="5"/>
  <c r="B50" i="5"/>
  <c r="C49" i="5"/>
  <c r="B49" i="5"/>
  <c r="C48" i="5"/>
  <c r="B48" i="5"/>
  <c r="C47" i="5"/>
  <c r="B47" i="5"/>
  <c r="C46" i="5"/>
  <c r="B46" i="5"/>
  <c r="C45" i="5"/>
  <c r="B45" i="5"/>
  <c r="C44" i="5"/>
  <c r="B44" i="5"/>
  <c r="C43" i="5"/>
  <c r="B43" i="5"/>
  <c r="C42" i="5"/>
  <c r="B42" i="5"/>
  <c r="C41" i="5"/>
  <c r="B41" i="5"/>
  <c r="C40" i="5"/>
  <c r="B40" i="5"/>
  <c r="C39" i="5"/>
  <c r="E39" i="5" s="1"/>
  <c r="B39" i="5"/>
  <c r="M39" i="5"/>
  <c r="C26" i="5"/>
  <c r="B26" i="5"/>
  <c r="C25" i="5"/>
  <c r="B25" i="5"/>
  <c r="C24" i="5"/>
  <c r="B24" i="5"/>
  <c r="C23" i="5"/>
  <c r="B23" i="5"/>
  <c r="C22" i="5"/>
  <c r="B22" i="5"/>
  <c r="C21" i="5"/>
  <c r="B21" i="5"/>
  <c r="C20" i="5"/>
  <c r="B20" i="5"/>
  <c r="C19" i="5"/>
  <c r="B19" i="5"/>
  <c r="C18" i="5"/>
  <c r="B18" i="5"/>
  <c r="C17" i="5"/>
  <c r="B17" i="5"/>
  <c r="C16" i="5"/>
  <c r="B16" i="5"/>
  <c r="C15" i="5"/>
  <c r="B15" i="5"/>
  <c r="C14" i="5"/>
  <c r="B14" i="5"/>
  <c r="C13" i="5"/>
  <c r="B13" i="5"/>
  <c r="N12" i="5"/>
  <c r="C12" i="5"/>
  <c r="D12" i="5" s="1"/>
  <c r="B12" i="5"/>
  <c r="N19" i="5"/>
  <c r="F6" i="5"/>
  <c r="G5" i="5"/>
  <c r="F5" i="5"/>
  <c r="B13" i="4"/>
  <c r="C39" i="4"/>
  <c r="G5" i="4"/>
  <c r="F39" i="5" l="1"/>
  <c r="E12" i="5"/>
  <c r="F12" i="5"/>
  <c r="G39" i="5"/>
  <c r="G12" i="5"/>
  <c r="H12" i="5"/>
  <c r="D13" i="5" s="1"/>
  <c r="K12" i="5"/>
  <c r="G13" i="5" s="1"/>
  <c r="I12" i="5"/>
  <c r="E13" i="5" s="1"/>
  <c r="J12" i="5"/>
  <c r="F13" i="5" s="1"/>
  <c r="N39" i="5"/>
  <c r="O39" i="5" s="1"/>
  <c r="N40" i="5"/>
  <c r="N41" i="5"/>
  <c r="N42" i="5"/>
  <c r="N43" i="5"/>
  <c r="N44" i="5"/>
  <c r="N45" i="5"/>
  <c r="N46" i="5"/>
  <c r="N47" i="5"/>
  <c r="N48" i="5"/>
  <c r="N49" i="5"/>
  <c r="N50" i="5"/>
  <c r="N51" i="5"/>
  <c r="N52" i="5"/>
  <c r="N53" i="5"/>
  <c r="D39" i="5"/>
  <c r="M12" i="5"/>
  <c r="O12" i="5" s="1"/>
  <c r="N14" i="5"/>
  <c r="N17" i="5"/>
  <c r="N18" i="5"/>
  <c r="N20" i="5"/>
  <c r="N21" i="5"/>
  <c r="N22" i="5"/>
  <c r="N23" i="5"/>
  <c r="N24" i="5"/>
  <c r="N25" i="5"/>
  <c r="N26" i="5"/>
  <c r="N13" i="5"/>
  <c r="N16" i="5"/>
  <c r="N15" i="5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E39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40" i="4"/>
  <c r="B39" i="4"/>
  <c r="H39" i="5" l="1"/>
  <c r="K39" i="5"/>
  <c r="G40" i="5" s="1"/>
  <c r="J39" i="5"/>
  <c r="F40" i="5" s="1"/>
  <c r="J13" i="5"/>
  <c r="F14" i="5" s="1"/>
  <c r="R39" i="5"/>
  <c r="Q39" i="5"/>
  <c r="P39" i="5"/>
  <c r="S39" i="5"/>
  <c r="V39" i="5"/>
  <c r="I13" i="5"/>
  <c r="E14" i="5" s="1"/>
  <c r="M13" i="5"/>
  <c r="P12" i="5"/>
  <c r="R12" i="5"/>
  <c r="Q12" i="5"/>
  <c r="S12" i="5"/>
  <c r="K13" i="5"/>
  <c r="G14" i="5" s="1"/>
  <c r="D40" i="5"/>
  <c r="H13" i="5"/>
  <c r="V12" i="5"/>
  <c r="L12" i="5"/>
  <c r="I39" i="5"/>
  <c r="E40" i="5" s="1"/>
  <c r="I40" i="5" s="1"/>
  <c r="E41" i="5" s="1"/>
  <c r="D39" i="4"/>
  <c r="D34" i="4"/>
  <c r="F33" i="4"/>
  <c r="G32" i="4"/>
  <c r="F32" i="4"/>
  <c r="C26" i="4"/>
  <c r="B26" i="4"/>
  <c r="C25" i="4"/>
  <c r="B25" i="4"/>
  <c r="C24" i="4"/>
  <c r="B24" i="4"/>
  <c r="C23" i="4"/>
  <c r="B23" i="4"/>
  <c r="C22" i="4"/>
  <c r="B22" i="4"/>
  <c r="C21" i="4"/>
  <c r="B21" i="4"/>
  <c r="C20" i="4"/>
  <c r="B20" i="4"/>
  <c r="C19" i="4"/>
  <c r="B19" i="4"/>
  <c r="C18" i="4"/>
  <c r="B18" i="4"/>
  <c r="C17" i="4"/>
  <c r="B17" i="4"/>
  <c r="C16" i="4"/>
  <c r="B16" i="4"/>
  <c r="C15" i="4"/>
  <c r="B15" i="4"/>
  <c r="C14" i="4"/>
  <c r="B14" i="4"/>
  <c r="C13" i="4"/>
  <c r="C12" i="4"/>
  <c r="B12" i="4"/>
  <c r="D7" i="4"/>
  <c r="F6" i="4"/>
  <c r="F5" i="4"/>
  <c r="N15" i="4" l="1"/>
  <c r="M12" i="4"/>
  <c r="G12" i="4"/>
  <c r="D12" i="4"/>
  <c r="T39" i="5"/>
  <c r="L39" i="5"/>
  <c r="M40" i="5"/>
  <c r="T12" i="5"/>
  <c r="U12" i="5" s="1"/>
  <c r="X12" i="5" s="1"/>
  <c r="J40" i="5"/>
  <c r="F41" i="5" s="1"/>
  <c r="O13" i="5"/>
  <c r="V13" i="5" s="1"/>
  <c r="O40" i="5"/>
  <c r="V40" i="5" s="1"/>
  <c r="H40" i="5"/>
  <c r="D14" i="5"/>
  <c r="K14" i="5" s="1"/>
  <c r="G15" i="5" s="1"/>
  <c r="M14" i="5"/>
  <c r="L13" i="5"/>
  <c r="K40" i="5"/>
  <c r="G41" i="5" s="1"/>
  <c r="N42" i="4"/>
  <c r="N46" i="4"/>
  <c r="N50" i="4"/>
  <c r="N39" i="4"/>
  <c r="M39" i="4"/>
  <c r="N43" i="4"/>
  <c r="N51" i="4"/>
  <c r="N40" i="4"/>
  <c r="N44" i="4"/>
  <c r="N48" i="4"/>
  <c r="N52" i="4"/>
  <c r="N41" i="4"/>
  <c r="N45" i="4"/>
  <c r="N49" i="4"/>
  <c r="N53" i="4"/>
  <c r="N47" i="4"/>
  <c r="E12" i="4"/>
  <c r="G39" i="4"/>
  <c r="F39" i="4"/>
  <c r="N13" i="4"/>
  <c r="N26" i="4"/>
  <c r="N24" i="4"/>
  <c r="N22" i="4"/>
  <c r="N18" i="4"/>
  <c r="N14" i="4"/>
  <c r="N23" i="4"/>
  <c r="N19" i="4"/>
  <c r="N20" i="4"/>
  <c r="N16" i="4"/>
  <c r="N12" i="4"/>
  <c r="N25" i="4"/>
  <c r="N21" i="4"/>
  <c r="N17" i="4"/>
  <c r="F12" i="4"/>
  <c r="U39" i="5" l="1"/>
  <c r="X39" i="5" s="1"/>
  <c r="Y12" i="5"/>
  <c r="W12" i="5"/>
  <c r="O41" i="5"/>
  <c r="P13" i="5"/>
  <c r="R13" i="5"/>
  <c r="Q13" i="5"/>
  <c r="S13" i="5"/>
  <c r="O14" i="5"/>
  <c r="V14" i="5" s="1"/>
  <c r="H14" i="5"/>
  <c r="J14" i="5"/>
  <c r="F15" i="5" s="1"/>
  <c r="R40" i="5"/>
  <c r="Q40" i="5"/>
  <c r="P40" i="5"/>
  <c r="S40" i="5"/>
  <c r="M41" i="5"/>
  <c r="L40" i="5"/>
  <c r="D41" i="5"/>
  <c r="J41" i="5" s="1"/>
  <c r="F42" i="5" s="1"/>
  <c r="I14" i="5"/>
  <c r="E15" i="5" s="1"/>
  <c r="O39" i="4"/>
  <c r="Q39" i="4" s="1"/>
  <c r="O12" i="4"/>
  <c r="V12" i="4" s="1"/>
  <c r="K39" i="4"/>
  <c r="G40" i="4" s="1"/>
  <c r="J39" i="4"/>
  <c r="F40" i="4" s="1"/>
  <c r="I39" i="4"/>
  <c r="E40" i="4" s="1"/>
  <c r="K12" i="4"/>
  <c r="J12" i="4"/>
  <c r="F13" i="4" s="1"/>
  <c r="H39" i="4"/>
  <c r="D40" i="4" s="1"/>
  <c r="H12" i="4"/>
  <c r="I12" i="4"/>
  <c r="E13" i="4" s="1"/>
  <c r="W39" i="5" l="1"/>
  <c r="Y39" i="5"/>
  <c r="V39" i="4"/>
  <c r="O40" i="4" s="1"/>
  <c r="R39" i="4"/>
  <c r="P39" i="4"/>
  <c r="T40" i="5"/>
  <c r="U40" i="5" s="1"/>
  <c r="X40" i="5" s="1"/>
  <c r="O15" i="5"/>
  <c r="V15" i="5" s="1"/>
  <c r="H41" i="5"/>
  <c r="I41" i="5"/>
  <c r="E42" i="5" s="1"/>
  <c r="Q14" i="5"/>
  <c r="P14" i="5"/>
  <c r="R14" i="5"/>
  <c r="S14" i="5"/>
  <c r="K41" i="5"/>
  <c r="G42" i="5" s="1"/>
  <c r="T13" i="5"/>
  <c r="U13" i="5" s="1"/>
  <c r="X13" i="5" s="1"/>
  <c r="R41" i="5"/>
  <c r="Q41" i="5"/>
  <c r="P41" i="5"/>
  <c r="S41" i="5"/>
  <c r="V41" i="5"/>
  <c r="D15" i="5"/>
  <c r="I15" i="5" s="1"/>
  <c r="E16" i="5" s="1"/>
  <c r="L14" i="5"/>
  <c r="M15" i="5"/>
  <c r="P12" i="4"/>
  <c r="S39" i="4"/>
  <c r="R12" i="4"/>
  <c r="Q12" i="4"/>
  <c r="S12" i="4"/>
  <c r="G13" i="4"/>
  <c r="T39" i="4"/>
  <c r="U39" i="4" s="1"/>
  <c r="X39" i="4" s="1"/>
  <c r="W39" i="4" s="1"/>
  <c r="Q40" i="4"/>
  <c r="P40" i="4"/>
  <c r="L39" i="4"/>
  <c r="M40" i="4"/>
  <c r="K40" i="4"/>
  <c r="G41" i="4" s="1"/>
  <c r="V40" i="4"/>
  <c r="H40" i="4"/>
  <c r="I40" i="4"/>
  <c r="E41" i="4" s="1"/>
  <c r="J40" i="4"/>
  <c r="F41" i="4" s="1"/>
  <c r="M13" i="4"/>
  <c r="D13" i="4"/>
  <c r="L12" i="4"/>
  <c r="O13" i="4"/>
  <c r="V13" i="4" s="1"/>
  <c r="I13" i="4" l="1"/>
  <c r="E14" i="4" s="1"/>
  <c r="W40" i="5"/>
  <c r="Y40" i="5"/>
  <c r="Y13" i="5"/>
  <c r="T14" i="5"/>
  <c r="U14" i="5" s="1"/>
  <c r="H15" i="5"/>
  <c r="K15" i="5"/>
  <c r="G16" i="5" s="1"/>
  <c r="J15" i="5"/>
  <c r="F16" i="5" s="1"/>
  <c r="M42" i="5"/>
  <c r="L41" i="5"/>
  <c r="T41" i="5"/>
  <c r="U41" i="5" s="1"/>
  <c r="D42" i="5"/>
  <c r="K42" i="5" s="1"/>
  <c r="G43" i="5" s="1"/>
  <c r="O16" i="5"/>
  <c r="V16" i="5" s="1"/>
  <c r="O42" i="5"/>
  <c r="Q15" i="5"/>
  <c r="P15" i="5"/>
  <c r="S15" i="5"/>
  <c r="R15" i="5"/>
  <c r="W13" i="5"/>
  <c r="T12" i="4"/>
  <c r="U12" i="4" s="1"/>
  <c r="X12" i="4" s="1"/>
  <c r="W12" i="4" s="1"/>
  <c r="O41" i="4"/>
  <c r="P41" i="4" s="1"/>
  <c r="Y39" i="4"/>
  <c r="M41" i="4"/>
  <c r="S40" i="4"/>
  <c r="R40" i="4"/>
  <c r="D41" i="4"/>
  <c r="H41" i="4" s="1"/>
  <c r="D42" i="4" s="1"/>
  <c r="L40" i="4"/>
  <c r="O14" i="4"/>
  <c r="V14" i="4" s="1"/>
  <c r="S13" i="4"/>
  <c r="R13" i="4"/>
  <c r="P13" i="4"/>
  <c r="Q13" i="4"/>
  <c r="H13" i="4"/>
  <c r="J13" i="4"/>
  <c r="F14" i="4" s="1"/>
  <c r="K13" i="4"/>
  <c r="G14" i="4" s="1"/>
  <c r="X41" i="5" l="1"/>
  <c r="I42" i="5"/>
  <c r="E43" i="5" s="1"/>
  <c r="X14" i="5"/>
  <c r="Y41" i="5"/>
  <c r="K16" i="5"/>
  <c r="G17" i="5" s="1"/>
  <c r="R42" i="5"/>
  <c r="Q42" i="5"/>
  <c r="P42" i="5"/>
  <c r="S42" i="5"/>
  <c r="Q16" i="5"/>
  <c r="P16" i="5"/>
  <c r="S16" i="5"/>
  <c r="R16" i="5"/>
  <c r="D16" i="5"/>
  <c r="L15" i="5"/>
  <c r="M16" i="5"/>
  <c r="O17" i="5" s="1"/>
  <c r="V17" i="5" s="1"/>
  <c r="T15" i="5"/>
  <c r="U15" i="5" s="1"/>
  <c r="V42" i="5"/>
  <c r="H42" i="5"/>
  <c r="J42" i="5"/>
  <c r="F43" i="5" s="1"/>
  <c r="Y12" i="4"/>
  <c r="V41" i="4"/>
  <c r="O42" i="4" s="1"/>
  <c r="P42" i="4" s="1"/>
  <c r="T13" i="4"/>
  <c r="U13" i="4" s="1"/>
  <c r="X13" i="4" s="1"/>
  <c r="T40" i="4"/>
  <c r="U40" i="4" s="1"/>
  <c r="X40" i="4" s="1"/>
  <c r="Y40" i="4" s="1"/>
  <c r="K41" i="4"/>
  <c r="G42" i="4" s="1"/>
  <c r="S41" i="4"/>
  <c r="Q41" i="4"/>
  <c r="R41" i="4"/>
  <c r="J41" i="4"/>
  <c r="F42" i="4" s="1"/>
  <c r="I41" i="4"/>
  <c r="E42" i="4" s="1"/>
  <c r="D14" i="4"/>
  <c r="J14" i="4" s="1"/>
  <c r="F15" i="4" s="1"/>
  <c r="M14" i="4"/>
  <c r="O15" i="4" s="1"/>
  <c r="L13" i="4"/>
  <c r="S14" i="4"/>
  <c r="Q14" i="4"/>
  <c r="R14" i="4"/>
  <c r="P14" i="4"/>
  <c r="W41" i="5" l="1"/>
  <c r="W14" i="5"/>
  <c r="X15" i="5" s="1"/>
  <c r="Y14" i="5"/>
  <c r="Q17" i="5"/>
  <c r="P17" i="5"/>
  <c r="S17" i="5"/>
  <c r="R17" i="5"/>
  <c r="H16" i="5"/>
  <c r="I16" i="5"/>
  <c r="E17" i="5" s="1"/>
  <c r="O43" i="5"/>
  <c r="J43" i="5"/>
  <c r="F44" i="5" s="1"/>
  <c r="M43" i="5"/>
  <c r="L42" i="5"/>
  <c r="T42" i="5"/>
  <c r="U42" i="5" s="1"/>
  <c r="D43" i="5"/>
  <c r="J16" i="5"/>
  <c r="F17" i="5" s="1"/>
  <c r="S42" i="4"/>
  <c r="W40" i="4"/>
  <c r="Y13" i="4"/>
  <c r="T41" i="4"/>
  <c r="U41" i="4" s="1"/>
  <c r="M42" i="4"/>
  <c r="R42" i="4"/>
  <c r="V42" i="4"/>
  <c r="Q42" i="4"/>
  <c r="K42" i="4"/>
  <c r="G43" i="4" s="1"/>
  <c r="L41" i="4"/>
  <c r="I42" i="4"/>
  <c r="E43" i="4" s="1"/>
  <c r="H42" i="4"/>
  <c r="J42" i="4"/>
  <c r="F43" i="4" s="1"/>
  <c r="W13" i="4"/>
  <c r="S15" i="4"/>
  <c r="P15" i="4"/>
  <c r="R15" i="4"/>
  <c r="Q15" i="4"/>
  <c r="V15" i="4"/>
  <c r="H14" i="4"/>
  <c r="I14" i="4"/>
  <c r="E15" i="4" s="1"/>
  <c r="K14" i="4"/>
  <c r="G15" i="4" s="1"/>
  <c r="X42" i="5" l="1"/>
  <c r="W42" i="5" s="1"/>
  <c r="Y15" i="5"/>
  <c r="W15" i="5"/>
  <c r="Y42" i="5"/>
  <c r="D17" i="5"/>
  <c r="I17" i="5" s="1"/>
  <c r="E18" i="5" s="1"/>
  <c r="L16" i="5"/>
  <c r="M17" i="5"/>
  <c r="O18" i="5" s="1"/>
  <c r="T16" i="5"/>
  <c r="U16" i="5" s="1"/>
  <c r="X16" i="5" s="1"/>
  <c r="H43" i="5"/>
  <c r="I43" i="5"/>
  <c r="E44" i="5" s="1"/>
  <c r="K43" i="5"/>
  <c r="G44" i="5" s="1"/>
  <c r="R43" i="5"/>
  <c r="Q43" i="5"/>
  <c r="P43" i="5"/>
  <c r="S43" i="5"/>
  <c r="V43" i="5"/>
  <c r="X41" i="4"/>
  <c r="W41" i="4" s="1"/>
  <c r="T42" i="4"/>
  <c r="U42" i="4" s="1"/>
  <c r="O43" i="4"/>
  <c r="M43" i="4"/>
  <c r="D43" i="4"/>
  <c r="J43" i="4" s="1"/>
  <c r="F44" i="4" s="1"/>
  <c r="L42" i="4"/>
  <c r="T14" i="4"/>
  <c r="U14" i="4" s="1"/>
  <c r="X14" i="4" s="1"/>
  <c r="M15" i="4"/>
  <c r="O16" i="4" s="1"/>
  <c r="L14" i="4"/>
  <c r="D15" i="4"/>
  <c r="Y16" i="5" l="1"/>
  <c r="J17" i="5"/>
  <c r="F18" i="5" s="1"/>
  <c r="W16" i="5"/>
  <c r="M44" i="5"/>
  <c r="L43" i="5"/>
  <c r="T43" i="5"/>
  <c r="U43" i="5" s="1"/>
  <c r="X43" i="5" s="1"/>
  <c r="D44" i="5"/>
  <c r="I44" i="5" s="1"/>
  <c r="E45" i="5" s="1"/>
  <c r="Q18" i="5"/>
  <c r="P18" i="5"/>
  <c r="S18" i="5"/>
  <c r="R18" i="5"/>
  <c r="V18" i="5"/>
  <c r="O44" i="5"/>
  <c r="H17" i="5"/>
  <c r="K17" i="5"/>
  <c r="G18" i="5" s="1"/>
  <c r="Y41" i="4"/>
  <c r="Y14" i="4"/>
  <c r="R43" i="4"/>
  <c r="P43" i="4"/>
  <c r="S43" i="4"/>
  <c r="Q43" i="4"/>
  <c r="V43" i="4"/>
  <c r="O44" i="4" s="1"/>
  <c r="P44" i="4" s="1"/>
  <c r="X42" i="4"/>
  <c r="H43" i="4"/>
  <c r="I43" i="4"/>
  <c r="E44" i="4" s="1"/>
  <c r="K43" i="4"/>
  <c r="G44" i="4" s="1"/>
  <c r="S16" i="4"/>
  <c r="Q16" i="4"/>
  <c r="R16" i="4"/>
  <c r="P16" i="4"/>
  <c r="V16" i="4"/>
  <c r="W14" i="4"/>
  <c r="H15" i="4"/>
  <c r="J15" i="4"/>
  <c r="F16" i="4" s="1"/>
  <c r="I15" i="4"/>
  <c r="E16" i="4" s="1"/>
  <c r="K15" i="4"/>
  <c r="G16" i="4" s="1"/>
  <c r="W43" i="5" l="1"/>
  <c r="Y43" i="5"/>
  <c r="H44" i="5"/>
  <c r="J44" i="5"/>
  <c r="F45" i="5" s="1"/>
  <c r="D18" i="5"/>
  <c r="L17" i="5"/>
  <c r="M18" i="5"/>
  <c r="O19" i="5" s="1"/>
  <c r="T17" i="5"/>
  <c r="U17" i="5" s="1"/>
  <c r="X17" i="5" s="1"/>
  <c r="R44" i="5"/>
  <c r="Q44" i="5"/>
  <c r="P44" i="5"/>
  <c r="S44" i="5"/>
  <c r="K44" i="5"/>
  <c r="G45" i="5" s="1"/>
  <c r="V44" i="5"/>
  <c r="Y42" i="4"/>
  <c r="T43" i="4"/>
  <c r="U43" i="4" s="1"/>
  <c r="M44" i="4"/>
  <c r="W42" i="4"/>
  <c r="S44" i="4"/>
  <c r="Q44" i="4"/>
  <c r="R44" i="4"/>
  <c r="L43" i="4"/>
  <c r="D44" i="4"/>
  <c r="I44" i="4" s="1"/>
  <c r="E45" i="4" s="1"/>
  <c r="V44" i="4"/>
  <c r="D16" i="4"/>
  <c r="H16" i="4" s="1"/>
  <c r="M16" i="4"/>
  <c r="O17" i="4" s="1"/>
  <c r="L15" i="4"/>
  <c r="T15" i="4"/>
  <c r="U15" i="4" s="1"/>
  <c r="X15" i="4" s="1"/>
  <c r="Y17" i="5" l="1"/>
  <c r="W17" i="5"/>
  <c r="Q19" i="5"/>
  <c r="P19" i="5"/>
  <c r="S19" i="5"/>
  <c r="R19" i="5"/>
  <c r="V19" i="5"/>
  <c r="H18" i="5"/>
  <c r="J18" i="5"/>
  <c r="F19" i="5" s="1"/>
  <c r="I18" i="5"/>
  <c r="E19" i="5" s="1"/>
  <c r="K18" i="5"/>
  <c r="G19" i="5" s="1"/>
  <c r="O45" i="5"/>
  <c r="M45" i="5"/>
  <c r="L44" i="5"/>
  <c r="T44" i="5"/>
  <c r="U44" i="5" s="1"/>
  <c r="X44" i="5" s="1"/>
  <c r="D45" i="5"/>
  <c r="O45" i="4"/>
  <c r="H44" i="4"/>
  <c r="J44" i="4"/>
  <c r="F45" i="4" s="1"/>
  <c r="K44" i="4"/>
  <c r="G45" i="4" s="1"/>
  <c r="X43" i="4"/>
  <c r="W15" i="4"/>
  <c r="Y15" i="4"/>
  <c r="S17" i="4"/>
  <c r="R17" i="4"/>
  <c r="P17" i="4"/>
  <c r="Q17" i="4"/>
  <c r="V17" i="4"/>
  <c r="J16" i="4"/>
  <c r="F17" i="4" s="1"/>
  <c r="K16" i="4"/>
  <c r="G17" i="4" s="1"/>
  <c r="D17" i="4"/>
  <c r="I16" i="4"/>
  <c r="E17" i="4" s="1"/>
  <c r="W44" i="5" l="1"/>
  <c r="Y44" i="5"/>
  <c r="R45" i="5"/>
  <c r="Q45" i="5"/>
  <c r="P45" i="5"/>
  <c r="S45" i="5"/>
  <c r="H45" i="5"/>
  <c r="I45" i="5"/>
  <c r="E46" i="5" s="1"/>
  <c r="V45" i="5"/>
  <c r="I19" i="5"/>
  <c r="E20" i="5" s="1"/>
  <c r="J45" i="5"/>
  <c r="F46" i="5" s="1"/>
  <c r="J19" i="5"/>
  <c r="F20" i="5" s="1"/>
  <c r="D19" i="5"/>
  <c r="H19" i="5" s="1"/>
  <c r="M19" i="5"/>
  <c r="O20" i="5" s="1"/>
  <c r="V20" i="5" s="1"/>
  <c r="T18" i="5"/>
  <c r="U18" i="5" s="1"/>
  <c r="X18" i="5" s="1"/>
  <c r="Y18" i="5" s="1"/>
  <c r="L18" i="5"/>
  <c r="K45" i="5"/>
  <c r="G46" i="5" s="1"/>
  <c r="Y43" i="4"/>
  <c r="T44" i="4"/>
  <c r="U44" i="4" s="1"/>
  <c r="V45" i="4"/>
  <c r="P45" i="4"/>
  <c r="M45" i="4"/>
  <c r="T16" i="4"/>
  <c r="U16" i="4" s="1"/>
  <c r="X16" i="4" s="1"/>
  <c r="J17" i="4"/>
  <c r="F18" i="4" s="1"/>
  <c r="L44" i="4"/>
  <c r="D45" i="4"/>
  <c r="W43" i="4"/>
  <c r="R45" i="4"/>
  <c r="S45" i="4"/>
  <c r="Q45" i="4"/>
  <c r="L16" i="4"/>
  <c r="I17" i="4"/>
  <c r="E18" i="4" s="1"/>
  <c r="M17" i="4"/>
  <c r="O18" i="4" s="1"/>
  <c r="H17" i="4"/>
  <c r="D18" i="4" s="1"/>
  <c r="K17" i="4"/>
  <c r="G18" i="4" s="1"/>
  <c r="W18" i="5" l="1"/>
  <c r="O46" i="5"/>
  <c r="M46" i="5"/>
  <c r="L45" i="5"/>
  <c r="T45" i="5"/>
  <c r="U45" i="5" s="1"/>
  <c r="X45" i="5" s="1"/>
  <c r="D46" i="5"/>
  <c r="H46" i="5" s="1"/>
  <c r="Q20" i="5"/>
  <c r="P20" i="5"/>
  <c r="S20" i="5"/>
  <c r="R20" i="5"/>
  <c r="D20" i="5"/>
  <c r="K19" i="5"/>
  <c r="G20" i="5" s="1"/>
  <c r="O46" i="4"/>
  <c r="P46" i="4" s="1"/>
  <c r="H45" i="4"/>
  <c r="I45" i="4"/>
  <c r="E46" i="4" s="1"/>
  <c r="J45" i="4"/>
  <c r="F46" i="4" s="1"/>
  <c r="K45" i="4"/>
  <c r="G46" i="4" s="1"/>
  <c r="X44" i="4"/>
  <c r="Y44" i="4" s="1"/>
  <c r="S18" i="4"/>
  <c r="Q18" i="4"/>
  <c r="P18" i="4"/>
  <c r="R18" i="4"/>
  <c r="V18" i="4"/>
  <c r="K18" i="4"/>
  <c r="G19" i="4" s="1"/>
  <c r="T17" i="4"/>
  <c r="U17" i="4" s="1"/>
  <c r="M18" i="4"/>
  <c r="L17" i="4"/>
  <c r="W16" i="4"/>
  <c r="Y16" i="4"/>
  <c r="T19" i="5" l="1"/>
  <c r="U19" i="5" s="1"/>
  <c r="X19" i="5" s="1"/>
  <c r="Y19" i="5" s="1"/>
  <c r="K20" i="5"/>
  <c r="G21" i="5" s="1"/>
  <c r="M20" i="5"/>
  <c r="O21" i="5" s="1"/>
  <c r="P21" i="5" s="1"/>
  <c r="W45" i="5"/>
  <c r="Y45" i="5"/>
  <c r="J20" i="5"/>
  <c r="F21" i="5" s="1"/>
  <c r="M47" i="5"/>
  <c r="D47" i="5"/>
  <c r="H47" i="5" s="1"/>
  <c r="R46" i="5"/>
  <c r="Q46" i="5"/>
  <c r="P46" i="5"/>
  <c r="S46" i="5"/>
  <c r="V46" i="5"/>
  <c r="L19" i="5"/>
  <c r="K46" i="5"/>
  <c r="G47" i="5" s="1"/>
  <c r="I46" i="5"/>
  <c r="E47" i="5" s="1"/>
  <c r="J46" i="5"/>
  <c r="F47" i="5" s="1"/>
  <c r="H20" i="5"/>
  <c r="I20" i="5"/>
  <c r="E21" i="5" s="1"/>
  <c r="T45" i="4"/>
  <c r="U45" i="4" s="1"/>
  <c r="V46" i="4"/>
  <c r="R46" i="4"/>
  <c r="Q46" i="4"/>
  <c r="S46" i="4"/>
  <c r="M46" i="4"/>
  <c r="I18" i="4"/>
  <c r="E19" i="4" s="1"/>
  <c r="L45" i="4"/>
  <c r="D46" i="4"/>
  <c r="H46" i="4" s="1"/>
  <c r="W44" i="4"/>
  <c r="O19" i="4"/>
  <c r="V19" i="4" s="1"/>
  <c r="X17" i="4"/>
  <c r="Y17" i="4" s="1"/>
  <c r="H18" i="4"/>
  <c r="J18" i="4"/>
  <c r="F19" i="4" s="1"/>
  <c r="T46" i="5" l="1"/>
  <c r="U46" i="5" s="1"/>
  <c r="X46" i="5" s="1"/>
  <c r="J47" i="5"/>
  <c r="F48" i="5" s="1"/>
  <c r="R21" i="5"/>
  <c r="V21" i="5"/>
  <c r="S21" i="5"/>
  <c r="Q21" i="5"/>
  <c r="D48" i="5"/>
  <c r="D21" i="5"/>
  <c r="I21" i="5" s="1"/>
  <c r="E22" i="5" s="1"/>
  <c r="L20" i="5"/>
  <c r="M21" i="5"/>
  <c r="T20" i="5"/>
  <c r="U20" i="5" s="1"/>
  <c r="L46" i="5"/>
  <c r="O47" i="5"/>
  <c r="I47" i="5"/>
  <c r="E48" i="5" s="1"/>
  <c r="K47" i="5"/>
  <c r="G48" i="5" s="1"/>
  <c r="W19" i="5"/>
  <c r="O47" i="4"/>
  <c r="P47" i="4" s="1"/>
  <c r="I46" i="4"/>
  <c r="E47" i="4" s="1"/>
  <c r="D47" i="4"/>
  <c r="X45" i="4"/>
  <c r="Y45" i="4" s="1"/>
  <c r="K46" i="4"/>
  <c r="G47" i="4" s="1"/>
  <c r="J46" i="4"/>
  <c r="F47" i="4" s="1"/>
  <c r="T18" i="4"/>
  <c r="U18" i="4" s="1"/>
  <c r="M19" i="4"/>
  <c r="O20" i="4" s="1"/>
  <c r="L18" i="4"/>
  <c r="D19" i="4"/>
  <c r="J19" i="4" s="1"/>
  <c r="F20" i="4" s="1"/>
  <c r="S19" i="4"/>
  <c r="P19" i="4"/>
  <c r="R19" i="4"/>
  <c r="Q19" i="4"/>
  <c r="W17" i="4"/>
  <c r="O22" i="5" l="1"/>
  <c r="R22" i="5" s="1"/>
  <c r="K48" i="5"/>
  <c r="G49" i="5" s="1"/>
  <c r="J48" i="5"/>
  <c r="F49" i="5" s="1"/>
  <c r="J21" i="5"/>
  <c r="F22" i="5" s="1"/>
  <c r="W46" i="5"/>
  <c r="Y46" i="5"/>
  <c r="H21" i="5"/>
  <c r="K21" i="5"/>
  <c r="G22" i="5" s="1"/>
  <c r="X20" i="5"/>
  <c r="Y20" i="5" s="1"/>
  <c r="I48" i="5"/>
  <c r="E49" i="5" s="1"/>
  <c r="H48" i="5"/>
  <c r="R47" i="5"/>
  <c r="Q47" i="5"/>
  <c r="P47" i="5"/>
  <c r="S47" i="5"/>
  <c r="L47" i="5"/>
  <c r="V47" i="5"/>
  <c r="M48" i="5"/>
  <c r="Q47" i="4"/>
  <c r="R47" i="4"/>
  <c r="S47" i="4"/>
  <c r="V47" i="4"/>
  <c r="T46" i="4"/>
  <c r="U46" i="4" s="1"/>
  <c r="M47" i="4"/>
  <c r="J47" i="4"/>
  <c r="F48" i="4" s="1"/>
  <c r="L46" i="4"/>
  <c r="W45" i="4"/>
  <c r="H47" i="4"/>
  <c r="K47" i="4"/>
  <c r="G48" i="4" s="1"/>
  <c r="I47" i="4"/>
  <c r="E48" i="4" s="1"/>
  <c r="S20" i="4"/>
  <c r="Q20" i="4"/>
  <c r="P20" i="4"/>
  <c r="R20" i="4"/>
  <c r="V20" i="4"/>
  <c r="H19" i="4"/>
  <c r="I19" i="4"/>
  <c r="E20" i="4" s="1"/>
  <c r="K19" i="4"/>
  <c r="G20" i="4" s="1"/>
  <c r="X18" i="4"/>
  <c r="T47" i="5" l="1"/>
  <c r="U47" i="5" s="1"/>
  <c r="X47" i="5" s="1"/>
  <c r="S22" i="5"/>
  <c r="P22" i="5"/>
  <c r="V22" i="5"/>
  <c r="Q22" i="5"/>
  <c r="O48" i="5"/>
  <c r="W20" i="5"/>
  <c r="D22" i="5"/>
  <c r="M22" i="5"/>
  <c r="O23" i="5" s="1"/>
  <c r="L21" i="5"/>
  <c r="T21" i="5"/>
  <c r="U21" i="5" s="1"/>
  <c r="K22" i="5"/>
  <c r="G23" i="5" s="1"/>
  <c r="M49" i="5"/>
  <c r="L48" i="5"/>
  <c r="D49" i="5"/>
  <c r="O48" i="4"/>
  <c r="P48" i="4" s="1"/>
  <c r="T47" i="4"/>
  <c r="U47" i="4" s="1"/>
  <c r="M48" i="4"/>
  <c r="L47" i="4"/>
  <c r="D48" i="4"/>
  <c r="X46" i="4"/>
  <c r="Y46" i="4" s="1"/>
  <c r="T19" i="4"/>
  <c r="U19" i="4" s="1"/>
  <c r="D20" i="4"/>
  <c r="M20" i="4"/>
  <c r="O21" i="4" s="1"/>
  <c r="L19" i="4"/>
  <c r="W18" i="4"/>
  <c r="Y18" i="4"/>
  <c r="Q23" i="5" l="1"/>
  <c r="P23" i="5"/>
  <c r="S23" i="5"/>
  <c r="R23" i="5"/>
  <c r="V23" i="5"/>
  <c r="H22" i="5"/>
  <c r="I22" i="5"/>
  <c r="E23" i="5" s="1"/>
  <c r="J22" i="5"/>
  <c r="F23" i="5" s="1"/>
  <c r="W47" i="5"/>
  <c r="Y47" i="5"/>
  <c r="H49" i="5"/>
  <c r="K49" i="5"/>
  <c r="G50" i="5" s="1"/>
  <c r="J49" i="5"/>
  <c r="F50" i="5" s="1"/>
  <c r="X21" i="5"/>
  <c r="Y21" i="5" s="1"/>
  <c r="R48" i="5"/>
  <c r="Q48" i="5"/>
  <c r="P48" i="5"/>
  <c r="S48" i="5"/>
  <c r="I49" i="5"/>
  <c r="E50" i="5" s="1"/>
  <c r="V48" i="5"/>
  <c r="Q48" i="4"/>
  <c r="V48" i="4"/>
  <c r="O49" i="4" s="1"/>
  <c r="P49" i="4" s="1"/>
  <c r="R48" i="4"/>
  <c r="S48" i="4"/>
  <c r="H48" i="4"/>
  <c r="J48" i="4"/>
  <c r="F49" i="4" s="1"/>
  <c r="I48" i="4"/>
  <c r="E49" i="4" s="1"/>
  <c r="W46" i="4"/>
  <c r="K48" i="4"/>
  <c r="G49" i="4" s="1"/>
  <c r="S21" i="4"/>
  <c r="R21" i="4"/>
  <c r="Q21" i="4"/>
  <c r="P21" i="4"/>
  <c r="V21" i="4"/>
  <c r="H20" i="4"/>
  <c r="J20" i="4"/>
  <c r="F21" i="4" s="1"/>
  <c r="I20" i="4"/>
  <c r="E21" i="4" s="1"/>
  <c r="X19" i="4"/>
  <c r="K20" i="4"/>
  <c r="G21" i="4" s="1"/>
  <c r="T48" i="5" l="1"/>
  <c r="U48" i="5" s="1"/>
  <c r="X48" i="5" s="1"/>
  <c r="M50" i="5"/>
  <c r="L49" i="5"/>
  <c r="D50" i="5"/>
  <c r="H50" i="5" s="1"/>
  <c r="D23" i="5"/>
  <c r="L22" i="5"/>
  <c r="M23" i="5"/>
  <c r="O24" i="5" s="1"/>
  <c r="T22" i="5"/>
  <c r="U22" i="5" s="1"/>
  <c r="O49" i="5"/>
  <c r="W21" i="5"/>
  <c r="J50" i="5"/>
  <c r="F51" i="5" s="1"/>
  <c r="T48" i="4"/>
  <c r="U48" i="4" s="1"/>
  <c r="M49" i="4"/>
  <c r="R49" i="4"/>
  <c r="S49" i="4"/>
  <c r="Q49" i="4"/>
  <c r="V49" i="4"/>
  <c r="X47" i="4"/>
  <c r="Y47" i="4" s="1"/>
  <c r="D49" i="4"/>
  <c r="H49" i="4" s="1"/>
  <c r="L48" i="4"/>
  <c r="M21" i="4"/>
  <c r="O22" i="4" s="1"/>
  <c r="V22" i="4" s="1"/>
  <c r="L20" i="4"/>
  <c r="T20" i="4"/>
  <c r="U20" i="4" s="1"/>
  <c r="D21" i="4"/>
  <c r="H21" i="4" s="1"/>
  <c r="W19" i="4"/>
  <c r="Y19" i="4"/>
  <c r="K50" i="5" l="1"/>
  <c r="G51" i="5" s="1"/>
  <c r="Q24" i="5"/>
  <c r="P24" i="5"/>
  <c r="S24" i="5"/>
  <c r="R24" i="5"/>
  <c r="V24" i="5"/>
  <c r="R49" i="5"/>
  <c r="Q49" i="5"/>
  <c r="P49" i="5"/>
  <c r="S49" i="5"/>
  <c r="H23" i="5"/>
  <c r="K23" i="5"/>
  <c r="G24" i="5" s="1"/>
  <c r="J23" i="5"/>
  <c r="F24" i="5" s="1"/>
  <c r="X22" i="5"/>
  <c r="Y22" i="5" s="1"/>
  <c r="I23" i="5"/>
  <c r="E24" i="5" s="1"/>
  <c r="D51" i="5"/>
  <c r="V49" i="5"/>
  <c r="W48" i="5"/>
  <c r="Y48" i="5"/>
  <c r="I50" i="5"/>
  <c r="E51" i="5" s="1"/>
  <c r="I51" i="5" s="1"/>
  <c r="E52" i="5" s="1"/>
  <c r="I21" i="4"/>
  <c r="E22" i="4" s="1"/>
  <c r="D50" i="4"/>
  <c r="W47" i="4"/>
  <c r="I49" i="4"/>
  <c r="E50" i="4" s="1"/>
  <c r="O50" i="4"/>
  <c r="P50" i="4" s="1"/>
  <c r="J49" i="4"/>
  <c r="F50" i="4" s="1"/>
  <c r="K49" i="4"/>
  <c r="G50" i="4" s="1"/>
  <c r="X20" i="4"/>
  <c r="D22" i="4"/>
  <c r="K21" i="4"/>
  <c r="G22" i="4" s="1"/>
  <c r="S22" i="4"/>
  <c r="R22" i="4"/>
  <c r="Q22" i="4"/>
  <c r="P22" i="4"/>
  <c r="J21" i="4"/>
  <c r="F22" i="4" s="1"/>
  <c r="T49" i="5" l="1"/>
  <c r="U49" i="5" s="1"/>
  <c r="X49" i="5" s="1"/>
  <c r="D24" i="5"/>
  <c r="H24" i="5" s="1"/>
  <c r="L23" i="5"/>
  <c r="M24" i="5"/>
  <c r="O25" i="5" s="1"/>
  <c r="V25" i="5" s="1"/>
  <c r="T23" i="5"/>
  <c r="U23" i="5" s="1"/>
  <c r="H51" i="5"/>
  <c r="J51" i="5"/>
  <c r="F52" i="5" s="1"/>
  <c r="M51" i="5"/>
  <c r="I24" i="5"/>
  <c r="E25" i="5" s="1"/>
  <c r="K24" i="5"/>
  <c r="G25" i="5" s="1"/>
  <c r="W22" i="5"/>
  <c r="K51" i="5"/>
  <c r="G52" i="5" s="1"/>
  <c r="O50" i="5"/>
  <c r="V50" i="5" s="1"/>
  <c r="L50" i="5"/>
  <c r="J24" i="5"/>
  <c r="F25" i="5" s="1"/>
  <c r="T49" i="4"/>
  <c r="U49" i="4" s="1"/>
  <c r="M50" i="4"/>
  <c r="I22" i="4"/>
  <c r="E23" i="4" s="1"/>
  <c r="T21" i="4"/>
  <c r="U21" i="4" s="1"/>
  <c r="K22" i="4"/>
  <c r="G23" i="4" s="1"/>
  <c r="M22" i="4"/>
  <c r="O23" i="4" s="1"/>
  <c r="S23" i="4" s="1"/>
  <c r="K50" i="4"/>
  <c r="G51" i="4" s="1"/>
  <c r="Q50" i="4"/>
  <c r="S50" i="4"/>
  <c r="R50" i="4"/>
  <c r="I50" i="4"/>
  <c r="E51" i="4" s="1"/>
  <c r="L49" i="4"/>
  <c r="J50" i="4"/>
  <c r="F51" i="4" s="1"/>
  <c r="H50" i="4"/>
  <c r="V50" i="4"/>
  <c r="X48" i="4"/>
  <c r="Y48" i="4" s="1"/>
  <c r="J22" i="4"/>
  <c r="F23" i="4" s="1"/>
  <c r="L21" i="4"/>
  <c r="W20" i="4"/>
  <c r="Y20" i="4"/>
  <c r="H22" i="4"/>
  <c r="X23" i="5" l="1"/>
  <c r="Y23" i="5" s="1"/>
  <c r="O51" i="5"/>
  <c r="M52" i="5"/>
  <c r="L51" i="5"/>
  <c r="D52" i="5"/>
  <c r="K52" i="5" s="1"/>
  <c r="Q25" i="5"/>
  <c r="P25" i="5"/>
  <c r="S25" i="5"/>
  <c r="R25" i="5"/>
  <c r="R50" i="5"/>
  <c r="Q50" i="5"/>
  <c r="P50" i="5"/>
  <c r="S50" i="5"/>
  <c r="W49" i="5"/>
  <c r="Y49" i="5"/>
  <c r="D25" i="5"/>
  <c r="H25" i="5" s="1"/>
  <c r="L24" i="5"/>
  <c r="M25" i="5"/>
  <c r="O26" i="5" s="1"/>
  <c r="T24" i="5"/>
  <c r="U24" i="5" s="1"/>
  <c r="P23" i="4"/>
  <c r="V23" i="4"/>
  <c r="R23" i="4"/>
  <c r="Q23" i="4"/>
  <c r="T50" i="4"/>
  <c r="U50" i="4" s="1"/>
  <c r="M51" i="4"/>
  <c r="X21" i="4"/>
  <c r="W21" i="4" s="1"/>
  <c r="W48" i="4"/>
  <c r="O51" i="4"/>
  <c r="D51" i="4"/>
  <c r="L50" i="4"/>
  <c r="T22" i="4"/>
  <c r="U22" i="4" s="1"/>
  <c r="D23" i="4"/>
  <c r="M23" i="4"/>
  <c r="O24" i="4" s="1"/>
  <c r="L22" i="4"/>
  <c r="W23" i="5" l="1"/>
  <c r="T50" i="5"/>
  <c r="U50" i="5" s="1"/>
  <c r="X50" i="5" s="1"/>
  <c r="Y50" i="5" s="1"/>
  <c r="K25" i="5"/>
  <c r="Q26" i="5"/>
  <c r="P26" i="5"/>
  <c r="S26" i="5"/>
  <c r="R26" i="5"/>
  <c r="V26" i="5"/>
  <c r="H52" i="5"/>
  <c r="I52" i="5"/>
  <c r="J52" i="5"/>
  <c r="F53" i="5" s="1"/>
  <c r="X24" i="5"/>
  <c r="Y24" i="5" s="1"/>
  <c r="I25" i="5"/>
  <c r="D26" i="5"/>
  <c r="R51" i="5"/>
  <c r="Q51" i="5"/>
  <c r="P51" i="5"/>
  <c r="S51" i="5"/>
  <c r="J25" i="5"/>
  <c r="F26" i="5" s="1"/>
  <c r="V51" i="5"/>
  <c r="Y21" i="4"/>
  <c r="V51" i="4"/>
  <c r="O52" i="4" s="1"/>
  <c r="P51" i="4"/>
  <c r="H51" i="4"/>
  <c r="K51" i="4"/>
  <c r="G52" i="4" s="1"/>
  <c r="I51" i="4"/>
  <c r="E52" i="4" s="1"/>
  <c r="X49" i="4"/>
  <c r="Y49" i="4" s="1"/>
  <c r="Q51" i="4"/>
  <c r="S51" i="4"/>
  <c r="R51" i="4"/>
  <c r="J51" i="4"/>
  <c r="F52" i="4" s="1"/>
  <c r="P24" i="4"/>
  <c r="S24" i="4"/>
  <c r="R24" i="4"/>
  <c r="Q24" i="4"/>
  <c r="V24" i="4"/>
  <c r="H23" i="4"/>
  <c r="I23" i="4"/>
  <c r="E24" i="4" s="1"/>
  <c r="K23" i="4"/>
  <c r="G24" i="4" s="1"/>
  <c r="X22" i="4"/>
  <c r="J23" i="4"/>
  <c r="F24" i="4" s="1"/>
  <c r="T51" i="5" l="1"/>
  <c r="U51" i="5" s="1"/>
  <c r="I26" i="5"/>
  <c r="J26" i="5"/>
  <c r="W50" i="5"/>
  <c r="M53" i="5"/>
  <c r="L52" i="5"/>
  <c r="D53" i="5"/>
  <c r="J53" i="5" s="1"/>
  <c r="W24" i="5"/>
  <c r="O52" i="5"/>
  <c r="T25" i="5"/>
  <c r="U25" i="5" s="1"/>
  <c r="K26" i="5"/>
  <c r="M26" i="5"/>
  <c r="L25" i="5"/>
  <c r="H26" i="5"/>
  <c r="V52" i="4"/>
  <c r="P52" i="4"/>
  <c r="T51" i="4"/>
  <c r="U51" i="4" s="1"/>
  <c r="M52" i="4"/>
  <c r="L51" i="4"/>
  <c r="D52" i="4"/>
  <c r="H52" i="4" s="1"/>
  <c r="W49" i="4"/>
  <c r="S52" i="4"/>
  <c r="Q52" i="4"/>
  <c r="R52" i="4"/>
  <c r="D24" i="4"/>
  <c r="H24" i="4" s="1"/>
  <c r="T23" i="4"/>
  <c r="U23" i="4" s="1"/>
  <c r="M24" i="4"/>
  <c r="O25" i="4" s="1"/>
  <c r="L23" i="4"/>
  <c r="W22" i="4"/>
  <c r="Y22" i="4"/>
  <c r="X51" i="5" l="1"/>
  <c r="Y51" i="5" s="1"/>
  <c r="R52" i="5"/>
  <c r="Q52" i="5"/>
  <c r="P52" i="5"/>
  <c r="S52" i="5"/>
  <c r="H53" i="5"/>
  <c r="X25" i="5"/>
  <c r="Y25" i="5" s="1"/>
  <c r="L26" i="5"/>
  <c r="T26" i="5"/>
  <c r="U26" i="5" s="1"/>
  <c r="V52" i="5"/>
  <c r="O53" i="5" s="1"/>
  <c r="O53" i="4"/>
  <c r="P53" i="4" s="1"/>
  <c r="I24" i="4"/>
  <c r="E25" i="4" s="1"/>
  <c r="K24" i="4"/>
  <c r="G25" i="4" s="1"/>
  <c r="I52" i="4"/>
  <c r="E53" i="4" s="1"/>
  <c r="K52" i="4"/>
  <c r="G53" i="4" s="1"/>
  <c r="X50" i="4"/>
  <c r="Y50" i="4" s="1"/>
  <c r="D53" i="4"/>
  <c r="J52" i="4"/>
  <c r="F53" i="4" s="1"/>
  <c r="Q25" i="4"/>
  <c r="P25" i="4"/>
  <c r="S25" i="4"/>
  <c r="R25" i="4"/>
  <c r="V25" i="4"/>
  <c r="X23" i="4"/>
  <c r="D25" i="4"/>
  <c r="J24" i="4"/>
  <c r="F25" i="4" s="1"/>
  <c r="W51" i="5" l="1"/>
  <c r="T52" i="5"/>
  <c r="U52" i="5" s="1"/>
  <c r="W25" i="5"/>
  <c r="X26" i="5" s="1"/>
  <c r="Y26" i="5" s="1"/>
  <c r="L53" i="5"/>
  <c r="V53" i="4"/>
  <c r="S53" i="4"/>
  <c r="Q53" i="4"/>
  <c r="R53" i="4"/>
  <c r="T52" i="4"/>
  <c r="U52" i="4" s="1"/>
  <c r="M53" i="4"/>
  <c r="J25" i="4"/>
  <c r="F26" i="4" s="1"/>
  <c r="K53" i="4"/>
  <c r="L24" i="4"/>
  <c r="T24" i="4"/>
  <c r="U24" i="4" s="1"/>
  <c r="H53" i="4"/>
  <c r="W50" i="4"/>
  <c r="J53" i="4"/>
  <c r="L52" i="4"/>
  <c r="I53" i="4"/>
  <c r="K25" i="4"/>
  <c r="G26" i="4" s="1"/>
  <c r="W23" i="4"/>
  <c r="Y23" i="4"/>
  <c r="H25" i="4"/>
  <c r="I25" i="4"/>
  <c r="E26" i="4" s="1"/>
  <c r="M25" i="4"/>
  <c r="O26" i="4" s="1"/>
  <c r="X52" i="5" l="1"/>
  <c r="Y52" i="5" s="1"/>
  <c r="R53" i="5"/>
  <c r="Q53" i="5"/>
  <c r="P53" i="5"/>
  <c r="T53" i="5" s="1"/>
  <c r="S53" i="5"/>
  <c r="V53" i="5"/>
  <c r="W26" i="5"/>
  <c r="T53" i="4"/>
  <c r="U53" i="4" s="1"/>
  <c r="X24" i="4"/>
  <c r="W24" i="4" s="1"/>
  <c r="L53" i="4"/>
  <c r="X51" i="4"/>
  <c r="Y51" i="4" s="1"/>
  <c r="Q26" i="4"/>
  <c r="P26" i="4"/>
  <c r="S26" i="4"/>
  <c r="R26" i="4"/>
  <c r="V26" i="4"/>
  <c r="M26" i="4"/>
  <c r="D26" i="4"/>
  <c r="T25" i="4"/>
  <c r="U25" i="4" s="1"/>
  <c r="L25" i="4"/>
  <c r="W52" i="5" l="1"/>
  <c r="U53" i="5"/>
  <c r="Y24" i="4"/>
  <c r="W51" i="4"/>
  <c r="H26" i="4"/>
  <c r="J26" i="4"/>
  <c r="K26" i="4"/>
  <c r="X25" i="4"/>
  <c r="I26" i="4"/>
  <c r="X53" i="5" l="1"/>
  <c r="W53" i="5" s="1"/>
  <c r="Y53" i="5"/>
  <c r="X52" i="4"/>
  <c r="Y52" i="4" s="1"/>
  <c r="W25" i="4"/>
  <c r="Y25" i="4"/>
  <c r="T26" i="4"/>
  <c r="U26" i="4" s="1"/>
  <c r="L26" i="4"/>
  <c r="W52" i="4" l="1"/>
  <c r="X26" i="4"/>
  <c r="X53" i="4" l="1"/>
  <c r="Y53" i="4" s="1"/>
  <c r="W26" i="4"/>
  <c r="Y26" i="4"/>
  <c r="W53" i="4" l="1"/>
</calcChain>
</file>

<file path=xl/sharedStrings.xml><?xml version="1.0" encoding="utf-8"?>
<sst xmlns="http://schemas.openxmlformats.org/spreadsheetml/2006/main" count="223" uniqueCount="70">
  <si>
    <t>Cpx</t>
  </si>
  <si>
    <t>Opx</t>
  </si>
  <si>
    <t>Sp</t>
    <phoneticPr fontId="2" type="noConversion"/>
  </si>
  <si>
    <t>Sum</t>
  </si>
  <si>
    <r>
      <rPr>
        <b/>
        <i/>
        <sz val="12"/>
        <color indexed="63"/>
        <rFont val="Times New Roman"/>
        <family val="1"/>
      </rPr>
      <t>α</t>
    </r>
    <r>
      <rPr>
        <b/>
        <vertAlign val="subscript"/>
        <sz val="12"/>
        <color indexed="63"/>
        <rFont val="Times New Roman"/>
        <family val="1"/>
      </rPr>
      <t>melt-cpx</t>
    </r>
    <phoneticPr fontId="2" type="noConversion"/>
  </si>
  <si>
    <r>
      <rPr>
        <b/>
        <i/>
        <sz val="12"/>
        <color indexed="63"/>
        <rFont val="Times New Roman"/>
        <family val="1"/>
      </rPr>
      <t>α</t>
    </r>
    <r>
      <rPr>
        <b/>
        <vertAlign val="subscript"/>
        <sz val="12"/>
        <color indexed="63"/>
        <rFont val="Times New Roman"/>
        <family val="1"/>
      </rPr>
      <t>ol-cpx</t>
    </r>
    <phoneticPr fontId="2" type="noConversion"/>
  </si>
  <si>
    <r>
      <rPr>
        <b/>
        <i/>
        <sz val="12"/>
        <color indexed="63"/>
        <rFont val="Times New Roman"/>
        <family val="1"/>
      </rPr>
      <t>α</t>
    </r>
    <r>
      <rPr>
        <b/>
        <vertAlign val="subscript"/>
        <sz val="12"/>
        <color indexed="63"/>
        <rFont val="Times New Roman"/>
        <family val="1"/>
      </rPr>
      <t>cpx-cpx</t>
    </r>
    <phoneticPr fontId="2" type="noConversion"/>
  </si>
  <si>
    <t>Initial modal abundance</t>
  </si>
  <si>
    <t xml:space="preserve">Melting mode </t>
  </si>
  <si>
    <t>Residue modal abundance</t>
    <phoneticPr fontId="2" type="noConversion"/>
  </si>
  <si>
    <t>Normalised to 1</t>
  </si>
  <si>
    <t>Residue mineral CaO content</t>
    <phoneticPr fontId="2" type="noConversion"/>
  </si>
  <si>
    <t>F</t>
  </si>
  <si>
    <t>f</t>
    <phoneticPr fontId="2" type="noConversion"/>
  </si>
  <si>
    <t>D</t>
  </si>
  <si>
    <t>P</t>
  </si>
  <si>
    <t>Melt CaO content</t>
    <phoneticPr fontId="2" type="noConversion"/>
  </si>
  <si>
    <r>
      <t>Δ</t>
    </r>
    <r>
      <rPr>
        <b/>
        <vertAlign val="subscript"/>
        <sz val="12"/>
        <color indexed="63"/>
        <rFont val="Times New Roman"/>
        <family val="1"/>
      </rPr>
      <t>melt-residue</t>
    </r>
    <phoneticPr fontId="2" type="noConversion"/>
  </si>
  <si>
    <t>Residue CaO content</t>
    <phoneticPr fontId="2" type="noConversion"/>
  </si>
  <si>
    <t>Ol</t>
    <phoneticPr fontId="3" type="noConversion"/>
  </si>
  <si>
    <t xml:space="preserve">Bulk rock CaO </t>
    <phoneticPr fontId="2" type="noConversion"/>
  </si>
  <si>
    <r>
      <t xml:space="preserve">Melt increment </t>
    </r>
    <r>
      <rPr>
        <b/>
        <i/>
        <sz val="12"/>
        <color indexed="8"/>
        <rFont val="Times New Roman"/>
        <family val="1"/>
      </rPr>
      <t>F</t>
    </r>
    <r>
      <rPr>
        <b/>
        <vertAlign val="subscript"/>
        <sz val="12"/>
        <color indexed="8"/>
        <rFont val="Times New Roman"/>
        <family val="1"/>
      </rPr>
      <t>0</t>
    </r>
    <phoneticPr fontId="2" type="noConversion"/>
  </si>
  <si>
    <r>
      <rPr>
        <b/>
        <i/>
        <sz val="13"/>
        <color indexed="63"/>
        <rFont val="Times New Roman"/>
        <family val="1"/>
      </rPr>
      <t>α</t>
    </r>
    <r>
      <rPr>
        <b/>
        <vertAlign val="subscript"/>
        <sz val="13"/>
        <color indexed="63"/>
        <rFont val="Times New Roman"/>
        <family val="1"/>
      </rPr>
      <t>melt-cpx</t>
    </r>
    <phoneticPr fontId="2" type="noConversion"/>
  </si>
  <si>
    <r>
      <rPr>
        <b/>
        <i/>
        <sz val="13"/>
        <color indexed="63"/>
        <rFont val="Times New Roman"/>
        <family val="1"/>
      </rPr>
      <t>α</t>
    </r>
    <r>
      <rPr>
        <b/>
        <vertAlign val="subscript"/>
        <sz val="13"/>
        <color indexed="63"/>
        <rFont val="Times New Roman"/>
        <family val="1"/>
      </rPr>
      <t>ol-cpx</t>
    </r>
    <phoneticPr fontId="2" type="noConversion"/>
  </si>
  <si>
    <r>
      <rPr>
        <b/>
        <i/>
        <sz val="13"/>
        <color indexed="63"/>
        <rFont val="Times New Roman"/>
        <family val="1"/>
      </rPr>
      <t>α</t>
    </r>
    <r>
      <rPr>
        <b/>
        <vertAlign val="subscript"/>
        <sz val="13"/>
        <color indexed="63"/>
        <rFont val="Times New Roman"/>
        <family val="1"/>
      </rPr>
      <t>cpx-cpx</t>
    </r>
    <phoneticPr fontId="2" type="noConversion"/>
  </si>
  <si>
    <r>
      <rPr>
        <b/>
        <i/>
        <sz val="13"/>
        <color indexed="63"/>
        <rFont val="Times New Roman"/>
        <family val="1"/>
      </rPr>
      <t>α</t>
    </r>
    <r>
      <rPr>
        <b/>
        <vertAlign val="subscript"/>
        <sz val="13"/>
        <color indexed="63"/>
        <rFont val="Times New Roman"/>
        <family val="1"/>
      </rPr>
      <t>Sp-cpx</t>
    </r>
    <phoneticPr fontId="4" type="noConversion"/>
  </si>
  <si>
    <r>
      <rPr>
        <b/>
        <i/>
        <sz val="13"/>
        <color rgb="FF7030A0"/>
        <rFont val="Times New Roman"/>
        <family val="1"/>
      </rPr>
      <t>α</t>
    </r>
    <r>
      <rPr>
        <b/>
        <vertAlign val="subscript"/>
        <sz val="13"/>
        <color rgb="FF7030A0"/>
        <rFont val="Times New Roman"/>
        <family val="1"/>
      </rPr>
      <t>opx-cpx</t>
    </r>
    <phoneticPr fontId="2" type="noConversion"/>
  </si>
  <si>
    <t xml:space="preserve">Initial CaO content </t>
    <phoneticPr fontId="2" type="noConversion"/>
  </si>
  <si>
    <r>
      <t>D</t>
    </r>
    <r>
      <rPr>
        <b/>
        <vertAlign val="subscript"/>
        <sz val="12"/>
        <rFont val="Times New Roman"/>
        <family val="1"/>
      </rPr>
      <t>MNR/MELT</t>
    </r>
    <r>
      <rPr>
        <b/>
        <sz val="12"/>
        <rFont val="Times New Roman"/>
        <family val="1"/>
      </rPr>
      <t xml:space="preserve"> from Adam and Green (2006)</t>
    </r>
    <phoneticPr fontId="4" type="noConversion"/>
  </si>
  <si>
    <r>
      <rPr>
        <b/>
        <sz val="12"/>
        <color indexed="63"/>
        <rFont val="Times New Roman"/>
        <family val="1"/>
      </rPr>
      <t>α</t>
    </r>
    <r>
      <rPr>
        <b/>
        <vertAlign val="subscript"/>
        <sz val="12"/>
        <color indexed="63"/>
        <rFont val="Times New Roman"/>
        <family val="1"/>
      </rPr>
      <t>melt-residue</t>
    </r>
    <phoneticPr fontId="2" type="noConversion"/>
  </si>
  <si>
    <t>Note: Ol-olivine; Cpx-clinopyroxene; Opx-orthopyroxene; Sp-spinel; F-melting degree</t>
    <phoneticPr fontId="3" type="noConversion"/>
  </si>
  <si>
    <r>
      <t>α</t>
    </r>
    <r>
      <rPr>
        <b/>
        <vertAlign val="subscript"/>
        <sz val="16"/>
        <color rgb="FF7030A0"/>
        <rFont val="Times New Roman"/>
        <family val="1"/>
      </rPr>
      <t>opx-cpx</t>
    </r>
    <r>
      <rPr>
        <b/>
        <sz val="16"/>
        <color rgb="FF7030A0"/>
        <rFont val="Times New Roman"/>
        <family val="1"/>
      </rPr>
      <t>=1.00050</t>
    </r>
    <phoneticPr fontId="3" type="noConversion"/>
  </si>
  <si>
    <r>
      <t>α</t>
    </r>
    <r>
      <rPr>
        <b/>
        <vertAlign val="subscript"/>
        <sz val="16"/>
        <color rgb="FF7030A0"/>
        <rFont val="Times New Roman"/>
        <family val="1"/>
      </rPr>
      <t>opx-cpx</t>
    </r>
    <r>
      <rPr>
        <b/>
        <sz val="16"/>
        <color rgb="FF7030A0"/>
        <rFont val="Times New Roman"/>
        <family val="1"/>
      </rPr>
      <t>=1.00026</t>
    </r>
    <phoneticPr fontId="3" type="noConversion"/>
  </si>
  <si>
    <r>
      <t>δ</t>
    </r>
    <r>
      <rPr>
        <b/>
        <vertAlign val="superscript"/>
        <sz val="12"/>
        <color indexed="8"/>
        <rFont val="Times New Roman"/>
        <family val="1"/>
      </rPr>
      <t>44/4</t>
    </r>
    <r>
      <rPr>
        <b/>
        <vertAlign val="superscript"/>
        <sz val="12"/>
        <color rgb="FF000000"/>
        <rFont val="Times New Roman"/>
        <family val="1"/>
      </rPr>
      <t>0</t>
    </r>
    <r>
      <rPr>
        <b/>
        <sz val="12"/>
        <color indexed="8"/>
        <rFont val="Times New Roman"/>
        <family val="1"/>
      </rPr>
      <t>Ca</t>
    </r>
    <r>
      <rPr>
        <b/>
        <vertAlign val="subscript"/>
        <sz val="12"/>
        <color indexed="8"/>
        <rFont val="Times New Roman"/>
        <family val="1"/>
      </rPr>
      <t>0</t>
    </r>
    <phoneticPr fontId="2" type="noConversion"/>
  </si>
  <si>
    <r>
      <rPr>
        <b/>
        <i/>
        <sz val="12"/>
        <color indexed="63"/>
        <rFont val="Times New Roman"/>
        <family val="1"/>
      </rPr>
      <t>α</t>
    </r>
    <r>
      <rPr>
        <b/>
        <vertAlign val="subscript"/>
        <sz val="12"/>
        <color rgb="FF333333"/>
        <rFont val="Times New Roman"/>
        <family val="1"/>
      </rPr>
      <t>Sp</t>
    </r>
    <r>
      <rPr>
        <b/>
        <vertAlign val="subscript"/>
        <sz val="12"/>
        <color indexed="63"/>
        <rFont val="Times New Roman"/>
        <family val="1"/>
      </rPr>
      <t>-cpx</t>
    </r>
    <phoneticPr fontId="4" type="noConversion"/>
  </si>
  <si>
    <r>
      <t>δ</t>
    </r>
    <r>
      <rPr>
        <b/>
        <vertAlign val="superscript"/>
        <sz val="12"/>
        <color indexed="8"/>
        <rFont val="Times New Roman"/>
        <family val="1"/>
      </rPr>
      <t>44/</t>
    </r>
    <r>
      <rPr>
        <b/>
        <vertAlign val="superscript"/>
        <sz val="12"/>
        <color rgb="FF000000"/>
        <rFont val="Times New Roman"/>
        <family val="1"/>
      </rPr>
      <t>40</t>
    </r>
    <r>
      <rPr>
        <b/>
        <sz val="12"/>
        <color rgb="FF000000"/>
        <rFont val="Times New Roman"/>
        <family val="1"/>
      </rPr>
      <t>Ca</t>
    </r>
    <r>
      <rPr>
        <b/>
        <vertAlign val="subscript"/>
        <sz val="12"/>
        <color rgb="FF000000"/>
        <rFont val="Times New Roman"/>
        <family val="1"/>
      </rPr>
      <t>residue</t>
    </r>
    <phoneticPr fontId="2" type="noConversion"/>
  </si>
  <si>
    <r>
      <t>δ</t>
    </r>
    <r>
      <rPr>
        <b/>
        <vertAlign val="superscript"/>
        <sz val="12"/>
        <color indexed="8"/>
        <rFont val="Times New Roman"/>
        <family val="1"/>
      </rPr>
      <t>44/4</t>
    </r>
    <r>
      <rPr>
        <b/>
        <vertAlign val="superscript"/>
        <sz val="12"/>
        <color rgb="FF000000"/>
        <rFont val="Times New Roman"/>
        <family val="1"/>
      </rPr>
      <t>0</t>
    </r>
    <r>
      <rPr>
        <b/>
        <sz val="12"/>
        <color indexed="8"/>
        <rFont val="Times New Roman"/>
        <family val="1"/>
      </rPr>
      <t>Ca</t>
    </r>
    <r>
      <rPr>
        <b/>
        <vertAlign val="subscript"/>
        <sz val="12"/>
        <color indexed="8"/>
        <rFont val="Times New Roman"/>
        <family val="1"/>
      </rPr>
      <t>inst.melt</t>
    </r>
    <phoneticPr fontId="2" type="noConversion"/>
  </si>
  <si>
    <r>
      <t>δ</t>
    </r>
    <r>
      <rPr>
        <b/>
        <vertAlign val="superscript"/>
        <sz val="12"/>
        <color indexed="8"/>
        <rFont val="Times New Roman"/>
        <family val="1"/>
      </rPr>
      <t>44/4</t>
    </r>
    <r>
      <rPr>
        <b/>
        <vertAlign val="superscript"/>
        <sz val="12"/>
        <color rgb="FF000000"/>
        <rFont val="Times New Roman"/>
        <family val="1"/>
      </rPr>
      <t>0</t>
    </r>
    <r>
      <rPr>
        <b/>
        <sz val="12"/>
        <color indexed="8"/>
        <rFont val="Times New Roman"/>
        <family val="1"/>
      </rPr>
      <t>Ca</t>
    </r>
    <r>
      <rPr>
        <b/>
        <vertAlign val="subscript"/>
        <sz val="12"/>
        <color indexed="8"/>
        <rFont val="Times New Roman"/>
        <family val="1"/>
      </rPr>
      <t>aggr.melt</t>
    </r>
    <phoneticPr fontId="2" type="noConversion"/>
  </si>
  <si>
    <r>
      <t>δ</t>
    </r>
    <r>
      <rPr>
        <b/>
        <vertAlign val="superscript"/>
        <sz val="12"/>
        <color indexed="8"/>
        <rFont val="Times New Roman"/>
        <family val="1"/>
      </rPr>
      <t>44/4</t>
    </r>
    <r>
      <rPr>
        <b/>
        <vertAlign val="superscript"/>
        <sz val="12"/>
        <color rgb="FF000000"/>
        <rFont val="Times New Roman"/>
        <family val="1"/>
      </rPr>
      <t>0</t>
    </r>
    <r>
      <rPr>
        <b/>
        <sz val="12"/>
        <color indexed="8"/>
        <rFont val="Times New Roman"/>
        <family val="1"/>
      </rPr>
      <t>Ca</t>
    </r>
    <r>
      <rPr>
        <b/>
        <vertAlign val="subscript"/>
        <sz val="12"/>
        <color indexed="8"/>
        <rFont val="Times New Roman"/>
        <family val="1"/>
      </rPr>
      <t>residue</t>
    </r>
    <phoneticPr fontId="2" type="noConversion"/>
  </si>
  <si>
    <t>Grt</t>
    <phoneticPr fontId="2" type="noConversion"/>
  </si>
  <si>
    <r>
      <rPr>
        <b/>
        <i/>
        <sz val="12"/>
        <color rgb="FF231F20"/>
        <rFont val="Times New Roman"/>
        <family val="1"/>
      </rPr>
      <t>α</t>
    </r>
    <r>
      <rPr>
        <b/>
        <vertAlign val="subscript"/>
        <sz val="12"/>
        <color rgb="FF231F20"/>
        <rFont val="Times New Roman"/>
        <family val="1"/>
      </rPr>
      <t>grt-cpx</t>
    </r>
    <phoneticPr fontId="2" type="noConversion"/>
  </si>
  <si>
    <r>
      <rPr>
        <b/>
        <i/>
        <sz val="12"/>
        <color rgb="FF231F20"/>
        <rFont val="Times New Roman"/>
        <family val="1"/>
      </rPr>
      <t>α</t>
    </r>
    <r>
      <rPr>
        <b/>
        <vertAlign val="subscript"/>
        <sz val="12"/>
        <color rgb="FF231F20"/>
        <rFont val="Times New Roman"/>
        <family val="1"/>
      </rPr>
      <t>cpx-cpx</t>
    </r>
    <phoneticPr fontId="2" type="noConversion"/>
  </si>
  <si>
    <t>Residue CaO content</t>
  </si>
  <si>
    <t>Grt</t>
  </si>
  <si>
    <t>Bulk CaO (wt%)</t>
  </si>
  <si>
    <t>Melting mode</t>
    <phoneticPr fontId="0" type="noConversion"/>
  </si>
  <si>
    <t>Initial CaO content (wt%)</t>
  </si>
  <si>
    <t>Residue modal abundance</t>
    <phoneticPr fontId="0" type="noConversion"/>
  </si>
  <si>
    <t>α</t>
  </si>
  <si>
    <t>f</t>
    <phoneticPr fontId="0" type="noConversion"/>
  </si>
  <si>
    <t>Grt</t>
    <phoneticPr fontId="0" type="noConversion"/>
  </si>
  <si>
    <t xml:space="preserve">Melt </t>
  </si>
  <si>
    <t>Grt-Cpx</t>
  </si>
  <si>
    <t>Cpx-Cpx</t>
  </si>
  <si>
    <t>Melt-residue</t>
  </si>
  <si>
    <t>Inst.melt</t>
  </si>
  <si>
    <t>Residue</t>
  </si>
  <si>
    <t>Aggr.melt</t>
  </si>
  <si>
    <r>
      <t>D</t>
    </r>
    <r>
      <rPr>
        <b/>
        <vertAlign val="subscript"/>
        <sz val="12"/>
        <rFont val="Times New Roman"/>
        <family val="1"/>
      </rPr>
      <t>MNR/MELT</t>
    </r>
    <r>
      <rPr>
        <b/>
        <sz val="12"/>
        <rFont val="Times New Roman"/>
        <family val="1"/>
      </rPr>
      <t xml:space="preserve"> from Davis et al. (2011)</t>
    </r>
    <phoneticPr fontId="4" type="noConversion"/>
  </si>
  <si>
    <r>
      <t>δ</t>
    </r>
    <r>
      <rPr>
        <b/>
        <vertAlign val="superscript"/>
        <sz val="12"/>
        <color indexed="8"/>
        <rFont val="Times New Roman"/>
        <family val="1"/>
      </rPr>
      <t>44/40</t>
    </r>
    <r>
      <rPr>
        <b/>
        <sz val="12"/>
        <color indexed="8"/>
        <rFont val="Times New Roman"/>
        <family val="1"/>
      </rPr>
      <t>Ca</t>
    </r>
    <r>
      <rPr>
        <b/>
        <vertAlign val="subscript"/>
        <sz val="12"/>
        <color indexed="8"/>
        <rFont val="Times New Roman"/>
        <family val="1"/>
      </rPr>
      <t>0</t>
    </r>
  </si>
  <si>
    <r>
      <t xml:space="preserve">Melt increment </t>
    </r>
    <r>
      <rPr>
        <b/>
        <i/>
        <sz val="12"/>
        <color indexed="8"/>
        <rFont val="Times New Roman"/>
        <family val="1"/>
      </rPr>
      <t>F</t>
    </r>
    <r>
      <rPr>
        <b/>
        <vertAlign val="subscript"/>
        <sz val="12"/>
        <color indexed="8"/>
        <rFont val="Times New Roman"/>
        <family val="1"/>
      </rPr>
      <t>0</t>
    </r>
  </si>
  <si>
    <r>
      <rPr>
        <b/>
        <i/>
        <sz val="12"/>
        <color rgb="FF231F20"/>
        <rFont val="Times New Roman"/>
        <family val="1"/>
      </rPr>
      <t>α</t>
    </r>
    <r>
      <rPr>
        <b/>
        <vertAlign val="subscript"/>
        <sz val="12"/>
        <color rgb="FF231F20"/>
        <rFont val="Times New Roman"/>
        <family val="1"/>
      </rPr>
      <t>melt-Cpx</t>
    </r>
  </si>
  <si>
    <r>
      <t>δ</t>
    </r>
    <r>
      <rPr>
        <b/>
        <vertAlign val="superscript"/>
        <sz val="12"/>
        <color indexed="8"/>
        <rFont val="Times New Roman"/>
        <family val="1"/>
      </rPr>
      <t>44/40</t>
    </r>
    <r>
      <rPr>
        <b/>
        <sz val="12"/>
        <color indexed="8"/>
        <rFont val="Times New Roman"/>
        <family val="1"/>
      </rPr>
      <t>Ca</t>
    </r>
  </si>
  <si>
    <r>
      <t>Δ</t>
    </r>
    <r>
      <rPr>
        <b/>
        <vertAlign val="subscript"/>
        <sz val="12"/>
        <color rgb="FF231F20"/>
        <rFont val="Times New Roman"/>
        <family val="1"/>
      </rPr>
      <t>melt-residue</t>
    </r>
  </si>
  <si>
    <r>
      <t>D</t>
    </r>
    <r>
      <rPr>
        <b/>
        <vertAlign val="subscript"/>
        <sz val="12"/>
        <rFont val="Times New Roman"/>
        <family val="1"/>
      </rPr>
      <t>MNR/MELT</t>
    </r>
    <r>
      <rPr>
        <b/>
        <sz val="12"/>
        <rFont val="Times New Roman"/>
        <family val="1"/>
      </rPr>
      <t xml:space="preserve"> from Pertermann et al. (2004)</t>
    </r>
    <phoneticPr fontId="4" type="noConversion"/>
  </si>
  <si>
    <r>
      <rPr>
        <b/>
        <i/>
        <sz val="12"/>
        <color theme="1"/>
        <rFont val="Times New Roman"/>
        <family val="1"/>
      </rPr>
      <t>α</t>
    </r>
    <r>
      <rPr>
        <b/>
        <vertAlign val="subscript"/>
        <sz val="12"/>
        <color theme="1"/>
        <rFont val="Times New Roman"/>
        <family val="1"/>
      </rPr>
      <t>opx-cpx</t>
    </r>
    <phoneticPr fontId="2" type="noConversion"/>
  </si>
  <si>
    <r>
      <rPr>
        <b/>
        <i/>
        <sz val="13"/>
        <color theme="1"/>
        <rFont val="Times New Roman"/>
        <family val="1"/>
      </rPr>
      <t>α</t>
    </r>
    <r>
      <rPr>
        <b/>
        <vertAlign val="subscript"/>
        <sz val="13"/>
        <color theme="1"/>
        <rFont val="Times New Roman"/>
        <family val="1"/>
      </rPr>
      <t>opx-cpx</t>
    </r>
    <phoneticPr fontId="2" type="noConversion"/>
  </si>
  <si>
    <t>Table S5A. Modeling calculation of Ca isotope fractionation during partial melting of spinel peridotite</t>
    <phoneticPr fontId="3" type="noConversion"/>
  </si>
  <si>
    <t>Table S5B. Modeling calculation of Ca isotope fractionation during partial melting of garnet peridotite</t>
    <phoneticPr fontId="3" type="noConversion"/>
  </si>
  <si>
    <t>Table S5C. Modeling calcium isotope fractionation during partial melting of garnet pyroxenite.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</si>
</sst>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_ "/>
    <numFmt numFmtId="177" formatCode="0.000"/>
    <numFmt numFmtId="178" formatCode="0.00000"/>
    <numFmt numFmtId="179" formatCode="0.0%"/>
    <numFmt numFmtId="180" formatCode="0.0"/>
  </numFmts>
  <fonts count="44">
    <font>
      <sz val="11"/>
      <color theme="1"/>
      <name val="等线"/>
      <family val="2"/>
      <scheme val="minor"/>
    </font>
    <font>
      <sz val="9"/>
      <color theme="1"/>
      <name val="Times New Roman"/>
      <family val="2"/>
      <charset val="134"/>
    </font>
    <font>
      <sz val="9"/>
      <name val="宋体"/>
      <family val="3"/>
      <charset val="134"/>
    </font>
    <font>
      <sz val="9"/>
      <name val="等线"/>
      <family val="3"/>
      <charset val="134"/>
      <scheme val="minor"/>
    </font>
    <font>
      <sz val="9"/>
      <name val="等线"/>
      <family val="3"/>
      <charset val="134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b/>
      <vertAlign val="superscript"/>
      <sz val="12"/>
      <color indexed="8"/>
      <name val="Times New Roman"/>
      <family val="1"/>
    </font>
    <font>
      <b/>
      <vertAlign val="subscript"/>
      <sz val="12"/>
      <color indexed="8"/>
      <name val="Times New Roman"/>
      <family val="1"/>
    </font>
    <font>
      <b/>
      <i/>
      <sz val="12"/>
      <color indexed="8"/>
      <name val="Times New Roman"/>
      <family val="1"/>
    </font>
    <font>
      <b/>
      <sz val="12"/>
      <color rgb="FF231F20"/>
      <name val="Times New Roman"/>
      <family val="1"/>
    </font>
    <font>
      <b/>
      <i/>
      <sz val="12"/>
      <color indexed="63"/>
      <name val="Times New Roman"/>
      <family val="1"/>
    </font>
    <font>
      <b/>
      <vertAlign val="subscript"/>
      <sz val="12"/>
      <color indexed="63"/>
      <name val="Times New Roman"/>
      <family val="1"/>
    </font>
    <font>
      <sz val="12"/>
      <name val="Times New Roman"/>
      <family val="1"/>
    </font>
    <font>
      <b/>
      <sz val="12"/>
      <color indexed="63"/>
      <name val="Times New Roman"/>
      <family val="1"/>
    </font>
    <font>
      <b/>
      <sz val="12"/>
      <name val="Times New Roman"/>
      <family val="1"/>
    </font>
    <font>
      <b/>
      <sz val="12"/>
      <color rgb="FF7030A0"/>
      <name val="Times New Roman"/>
      <family val="1"/>
    </font>
    <font>
      <b/>
      <sz val="16"/>
      <color rgb="FF7030A0"/>
      <name val="Times New Roman"/>
      <family val="1"/>
    </font>
    <font>
      <b/>
      <vertAlign val="subscript"/>
      <sz val="16"/>
      <color rgb="FF7030A0"/>
      <name val="Times New Roman"/>
      <family val="1"/>
    </font>
    <font>
      <b/>
      <sz val="14"/>
      <color indexed="8"/>
      <name val="Times New Roman"/>
      <family val="1"/>
    </font>
    <font>
      <sz val="11"/>
      <color theme="1"/>
      <name val="等线"/>
      <family val="2"/>
      <scheme val="minor"/>
    </font>
    <font>
      <b/>
      <i/>
      <sz val="13"/>
      <color indexed="63"/>
      <name val="Times New Roman"/>
      <family val="1"/>
    </font>
    <font>
      <b/>
      <vertAlign val="subscript"/>
      <sz val="13"/>
      <color indexed="63"/>
      <name val="Times New Roman"/>
      <family val="1"/>
    </font>
    <font>
      <b/>
      <i/>
      <sz val="13"/>
      <color rgb="FF7030A0"/>
      <name val="Times New Roman"/>
      <family val="1"/>
    </font>
    <font>
      <b/>
      <vertAlign val="subscript"/>
      <sz val="13"/>
      <color rgb="FF7030A0"/>
      <name val="Times New Roman"/>
      <family val="1"/>
    </font>
    <font>
      <b/>
      <vertAlign val="subscript"/>
      <sz val="12"/>
      <name val="Times New Roman"/>
      <family val="1"/>
    </font>
    <font>
      <sz val="16"/>
      <color theme="1"/>
      <name val="Times New Roman"/>
      <family val="1"/>
    </font>
    <font>
      <b/>
      <vertAlign val="superscript"/>
      <sz val="12"/>
      <color rgb="FF000000"/>
      <name val="Times New Roman"/>
      <family val="1"/>
    </font>
    <font>
      <b/>
      <vertAlign val="subscript"/>
      <sz val="12"/>
      <color rgb="FF333333"/>
      <name val="Times New Roman"/>
      <family val="1"/>
    </font>
    <font>
      <b/>
      <sz val="12"/>
      <color rgb="FF000000"/>
      <name val="Times New Roman"/>
      <family val="1"/>
    </font>
    <font>
      <b/>
      <vertAlign val="subscript"/>
      <sz val="12"/>
      <color rgb="FF000000"/>
      <name val="Times New Roman"/>
      <family val="1"/>
    </font>
    <font>
      <sz val="11"/>
      <color theme="1"/>
      <name val="Times New Roman"/>
      <family val="1"/>
    </font>
    <font>
      <sz val="10"/>
      <color indexed="8"/>
      <name val="Arial"/>
      <family val="2"/>
    </font>
    <font>
      <b/>
      <i/>
      <sz val="12"/>
      <color rgb="FF231F20"/>
      <name val="Times New Roman"/>
      <family val="1"/>
    </font>
    <font>
      <b/>
      <vertAlign val="subscript"/>
      <sz val="12"/>
      <color rgb="FF231F20"/>
      <name val="Times New Roman"/>
      <family val="1"/>
    </font>
    <font>
      <b/>
      <sz val="9"/>
      <color indexed="8"/>
      <name val="Times New Roman"/>
      <family val="1"/>
    </font>
    <font>
      <sz val="9"/>
      <color indexed="8"/>
      <name val="Times New Roman"/>
      <family val="1"/>
    </font>
    <font>
      <sz val="9"/>
      <name val="Times New Roman"/>
      <family val="1"/>
    </font>
    <font>
      <sz val="12"/>
      <color theme="1"/>
      <name val="等线"/>
      <family val="2"/>
      <scheme val="minor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vertAlign val="subscript"/>
      <sz val="12"/>
      <color theme="1"/>
      <name val="Times New Roman"/>
      <family val="1"/>
    </font>
    <font>
      <b/>
      <i/>
      <sz val="13"/>
      <color theme="1"/>
      <name val="Times New Roman"/>
      <family val="1"/>
    </font>
    <font>
      <b/>
      <vertAlign val="subscript"/>
      <sz val="13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>
      <alignment vertical="center"/>
    </xf>
    <xf numFmtId="9" fontId="20" fillId="0" borderId="0" applyFont="0" applyFill="0" applyBorder="0" applyAlignment="0" applyProtection="0">
      <alignment vertical="center"/>
    </xf>
    <xf numFmtId="0" fontId="32" fillId="0" borderId="0">
      <alignment vertical="top"/>
    </xf>
    <xf numFmtId="0" fontId="32" fillId="0" borderId="0">
      <alignment vertical="top"/>
    </xf>
  </cellStyleXfs>
  <cellXfs count="101">
    <xf numFmtId="0" fontId="0" fillId="0" borderId="0" xfId="0"/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177" fontId="6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2" fontId="5" fillId="0" borderId="0" xfId="0" applyNumberFormat="1" applyFont="1" applyAlignment="1">
      <alignment horizontal="left" vertical="center" wrapText="1"/>
    </xf>
    <xf numFmtId="2" fontId="6" fillId="0" borderId="0" xfId="0" applyNumberFormat="1" applyFont="1" applyAlignment="1">
      <alignment horizontal="left" vertical="center" wrapText="1"/>
    </xf>
    <xf numFmtId="178" fontId="6" fillId="0" borderId="0" xfId="0" applyNumberFormat="1" applyFont="1" applyAlignment="1">
      <alignment horizontal="left" vertical="center" wrapText="1"/>
    </xf>
    <xf numFmtId="177" fontId="13" fillId="0" borderId="0" xfId="0" applyNumberFormat="1" applyFont="1" applyAlignment="1">
      <alignment horizontal="center" vertical="top"/>
    </xf>
    <xf numFmtId="177" fontId="6" fillId="0" borderId="0" xfId="0" applyNumberFormat="1" applyFont="1" applyAlignment="1">
      <alignment horizontal="center" vertical="center" wrapText="1"/>
    </xf>
    <xf numFmtId="177" fontId="13" fillId="0" borderId="3" xfId="0" applyNumberFormat="1" applyFont="1" applyBorder="1" applyAlignment="1">
      <alignment horizontal="center" vertical="top"/>
    </xf>
    <xf numFmtId="177" fontId="6" fillId="0" borderId="3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0" fontId="13" fillId="0" borderId="0" xfId="2" applyNumberFormat="1" applyFont="1" applyFill="1" applyBorder="1" applyAlignment="1">
      <alignment horizontal="left" vertical="center"/>
    </xf>
    <xf numFmtId="9" fontId="13" fillId="0" borderId="0" xfId="2" applyFont="1" applyFill="1" applyBorder="1" applyAlignment="1">
      <alignment horizontal="center" vertical="center"/>
    </xf>
    <xf numFmtId="10" fontId="6" fillId="0" borderId="0" xfId="2" applyNumberFormat="1" applyFont="1" applyFill="1" applyBorder="1" applyAlignment="1">
      <alignment horizontal="center" vertical="center"/>
    </xf>
    <xf numFmtId="2" fontId="13" fillId="0" borderId="0" xfId="0" applyNumberFormat="1" applyFont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49" fontId="19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 wrapText="1"/>
    </xf>
    <xf numFmtId="9" fontId="6" fillId="0" borderId="0" xfId="2" applyFont="1" applyFill="1" applyBorder="1" applyAlignment="1">
      <alignment horizontal="center" vertical="center" wrapText="1"/>
    </xf>
    <xf numFmtId="178" fontId="6" fillId="0" borderId="0" xfId="0" applyNumberFormat="1" applyFont="1" applyAlignment="1">
      <alignment horizontal="center" vertical="center" wrapText="1"/>
    </xf>
    <xf numFmtId="178" fontId="16" fillId="0" borderId="0" xfId="0" applyNumberFormat="1" applyFont="1" applyAlignment="1">
      <alignment horizontal="center" vertical="center" wrapText="1"/>
    </xf>
    <xf numFmtId="2" fontId="6" fillId="0" borderId="0" xfId="0" applyNumberFormat="1" applyFont="1" applyAlignment="1">
      <alignment horizontal="center" vertical="center" wrapText="1"/>
    </xf>
    <xf numFmtId="10" fontId="6" fillId="0" borderId="0" xfId="2" applyNumberFormat="1" applyFont="1" applyFill="1" applyBorder="1" applyAlignment="1">
      <alignment horizontal="center" vertical="center" wrapText="1"/>
    </xf>
    <xf numFmtId="49" fontId="15" fillId="0" borderId="0" xfId="0" applyNumberFormat="1" applyFont="1" applyAlignment="1">
      <alignment horizontal="left" vertical="center" wrapText="1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left" vertical="center"/>
    </xf>
    <xf numFmtId="179" fontId="6" fillId="0" borderId="0" xfId="2" applyNumberFormat="1" applyFont="1" applyFill="1" applyBorder="1" applyAlignment="1">
      <alignment horizontal="center" vertical="center" wrapText="1"/>
    </xf>
    <xf numFmtId="177" fontId="13" fillId="0" borderId="0" xfId="0" applyNumberFormat="1" applyFont="1" applyAlignment="1">
      <alignment horizontal="left" vertical="top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9" fontId="6" fillId="0" borderId="3" xfId="2" applyFont="1" applyFill="1" applyBorder="1" applyAlignment="1">
      <alignment horizontal="center" vertical="center" wrapText="1"/>
    </xf>
    <xf numFmtId="179" fontId="6" fillId="0" borderId="3" xfId="2" applyNumberFormat="1" applyFont="1" applyFill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10" fontId="6" fillId="0" borderId="3" xfId="2" applyNumberFormat="1" applyFont="1" applyFill="1" applyBorder="1" applyAlignment="1">
      <alignment horizontal="center" vertical="center" wrapText="1"/>
    </xf>
    <xf numFmtId="178" fontId="6" fillId="0" borderId="3" xfId="0" applyNumberFormat="1" applyFont="1" applyBorder="1" applyAlignment="1">
      <alignment horizontal="center" vertical="center" wrapText="1"/>
    </xf>
    <xf numFmtId="10" fontId="13" fillId="0" borderId="3" xfId="2" applyNumberFormat="1" applyFont="1" applyFill="1" applyBorder="1" applyAlignment="1">
      <alignment horizontal="center" vertical="center"/>
    </xf>
    <xf numFmtId="179" fontId="13" fillId="0" borderId="3" xfId="2" applyNumberFormat="1" applyFont="1" applyFill="1" applyBorder="1" applyAlignment="1">
      <alignment horizontal="center" vertical="center"/>
    </xf>
    <xf numFmtId="176" fontId="13" fillId="0" borderId="0" xfId="0" applyNumberFormat="1" applyFont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2" fontId="36" fillId="0" borderId="0" xfId="0" applyNumberFormat="1" applyFont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177" fontId="36" fillId="0" borderId="0" xfId="0" applyNumberFormat="1" applyFont="1" applyAlignment="1">
      <alignment horizontal="center" vertical="center" wrapText="1"/>
    </xf>
    <xf numFmtId="177" fontId="37" fillId="0" borderId="0" xfId="0" applyNumberFormat="1" applyFont="1" applyAlignment="1">
      <alignment horizontal="center" vertical="top"/>
    </xf>
    <xf numFmtId="0" fontId="35" fillId="0" borderId="0" xfId="0" applyFont="1" applyAlignment="1">
      <alignment horizontal="center" vertical="center" wrapText="1"/>
    </xf>
    <xf numFmtId="0" fontId="10" fillId="0" borderId="0" xfId="3" applyFont="1" applyAlignment="1">
      <alignment vertical="center"/>
    </xf>
    <xf numFmtId="178" fontId="6" fillId="2" borderId="0" xfId="3" applyNumberFormat="1" applyFont="1" applyFill="1" applyAlignment="1">
      <alignment horizontal="left" vertical="center" wrapText="1"/>
    </xf>
    <xf numFmtId="0" fontId="6" fillId="0" borderId="0" xfId="3" applyFont="1" applyAlignment="1">
      <alignment horizontal="left" vertical="center"/>
    </xf>
    <xf numFmtId="49" fontId="5" fillId="0" borderId="0" xfId="4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6" fillId="0" borderId="0" xfId="4" applyFont="1" applyAlignment="1">
      <alignment horizontal="center" vertical="center" wrapText="1"/>
    </xf>
    <xf numFmtId="2" fontId="13" fillId="0" borderId="0" xfId="4" applyNumberFormat="1" applyFont="1" applyAlignment="1">
      <alignment horizontal="center" vertical="center"/>
    </xf>
    <xf numFmtId="2" fontId="6" fillId="0" borderId="0" xfId="4" applyNumberFormat="1" applyFont="1" applyAlignment="1">
      <alignment horizontal="center" vertical="center" wrapText="1"/>
    </xf>
    <xf numFmtId="2" fontId="6" fillId="0" borderId="0" xfId="4" applyNumberFormat="1" applyFont="1" applyAlignment="1">
      <alignment horizontal="center" vertical="center"/>
    </xf>
    <xf numFmtId="176" fontId="13" fillId="0" borderId="0" xfId="4" applyNumberFormat="1" applyFont="1" applyAlignment="1">
      <alignment horizontal="center" vertical="center"/>
    </xf>
    <xf numFmtId="180" fontId="6" fillId="0" borderId="0" xfId="0" applyNumberFormat="1" applyFont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38" fillId="0" borderId="4" xfId="0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39" fillId="0" borderId="2" xfId="0" applyFont="1" applyBorder="1" applyAlignment="1">
      <alignment horizontal="center" vertical="center"/>
    </xf>
    <xf numFmtId="178" fontId="39" fillId="0" borderId="0" xfId="0" applyNumberFormat="1" applyFont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31" fillId="0" borderId="3" xfId="0" applyFont="1" applyBorder="1" applyAlignment="1">
      <alignment horizontal="center" vertical="center" wrapText="1"/>
    </xf>
    <xf numFmtId="177" fontId="6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9" fontId="9" fillId="0" borderId="0" xfId="0" applyNumberFormat="1" applyFont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 wrapText="1"/>
    </xf>
    <xf numFmtId="0" fontId="38" fillId="0" borderId="4" xfId="0" applyFont="1" applyBorder="1" applyAlignment="1">
      <alignment horizontal="center" vertical="center"/>
    </xf>
    <xf numFmtId="0" fontId="38" fillId="0" borderId="6" xfId="0" applyFont="1" applyBorder="1" applyAlignment="1">
      <alignment horizontal="center" vertical="center"/>
    </xf>
    <xf numFmtId="0" fontId="38" fillId="0" borderId="4" xfId="0" applyFont="1" applyBorder="1" applyAlignment="1">
      <alignment horizontal="center" vertical="center" wrapText="1"/>
    </xf>
  </cellXfs>
  <cellStyles count="5">
    <cellStyle name="百分比" xfId="2" builtinId="5"/>
    <cellStyle name="常规" xfId="0" builtinId="0"/>
    <cellStyle name="常规 2" xfId="1" xr:uid="{BEC82053-EF75-46B8-A1AC-A27CB6EECE04}"/>
    <cellStyle name="常规 3" xfId="3" xr:uid="{A5997FE6-2970-4011-9161-C55489EE1054}"/>
    <cellStyle name="常规 7" xfId="4" xr:uid="{F59547A4-951F-4132-817A-DC122DADAD2D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F5377-2BBC-45B8-8610-69ACD84F52BC}">
  <sheetPr>
    <pageSetUpPr fitToPage="1"/>
  </sheetPr>
  <dimension ref="A1:IQ55"/>
  <sheetViews>
    <sheetView zoomScale="70" zoomScaleNormal="70" workbookViewId="0">
      <selection activeCell="A2" sqref="A2"/>
    </sheetView>
  </sheetViews>
  <sheetFormatPr defaultColWidth="5.58203125" defaultRowHeight="15.5"/>
  <cols>
    <col min="1" max="1" width="21.25" style="1" customWidth="1"/>
    <col min="2" max="6" width="7.75" style="1" customWidth="1"/>
    <col min="7" max="7" width="11.25" style="1" customWidth="1"/>
    <col min="8" max="8" width="10.58203125" style="1" customWidth="1"/>
    <col min="9" max="9" width="12.83203125" style="1" customWidth="1"/>
    <col min="10" max="12" width="8.25" style="1" customWidth="1"/>
    <col min="13" max="14" width="8.83203125" style="1" customWidth="1"/>
    <col min="15" max="15" width="10.25" style="1" customWidth="1"/>
    <col min="16" max="16" width="8.75" style="1" customWidth="1"/>
    <col min="17" max="19" width="8.25" style="1" customWidth="1"/>
    <col min="20" max="20" width="10.75" style="1" bestFit="1" customWidth="1"/>
    <col min="21" max="21" width="10" style="1" bestFit="1" customWidth="1"/>
    <col min="22" max="22" width="13.25" style="1" customWidth="1"/>
    <col min="23" max="23" width="13.4140625" style="1" bestFit="1" customWidth="1"/>
    <col min="24" max="24" width="14.58203125" style="1" bestFit="1" customWidth="1"/>
    <col min="25" max="25" width="15" style="1" bestFit="1" customWidth="1"/>
    <col min="26" max="26" width="13.25" style="1" customWidth="1"/>
    <col min="27" max="251" width="14.25" style="1" customWidth="1"/>
    <col min="252" max="252" width="12" style="2" customWidth="1"/>
    <col min="253" max="253" width="6" style="2" customWidth="1"/>
    <col min="254" max="254" width="6.4140625" style="2" customWidth="1"/>
    <col min="255" max="255" width="4" style="2" customWidth="1"/>
    <col min="256" max="16384" width="5.58203125" style="2"/>
  </cols>
  <sheetData>
    <row r="1" spans="1:251" ht="17.5">
      <c r="A1" s="23" t="s">
        <v>67</v>
      </c>
      <c r="B1" s="4"/>
      <c r="C1" s="4"/>
      <c r="D1" s="4"/>
      <c r="E1" s="4"/>
      <c r="F1" s="4"/>
      <c r="G1" s="4"/>
      <c r="H1" s="24"/>
      <c r="I1" s="4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6"/>
    </row>
    <row r="2" spans="1:251">
      <c r="A2" s="25"/>
      <c r="B2" s="4"/>
      <c r="C2" s="4"/>
      <c r="D2" s="4"/>
      <c r="E2" s="4"/>
      <c r="F2" s="4"/>
      <c r="G2" s="4"/>
      <c r="H2" s="24"/>
      <c r="I2" s="4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6"/>
    </row>
    <row r="3" spans="1:251" ht="24">
      <c r="A3" s="82" t="s">
        <v>32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6"/>
    </row>
    <row r="4" spans="1:251" s="17" customFormat="1" ht="33">
      <c r="A4" s="14"/>
      <c r="B4" s="40" t="s">
        <v>19</v>
      </c>
      <c r="C4" s="40" t="s">
        <v>0</v>
      </c>
      <c r="D4" s="40" t="s">
        <v>1</v>
      </c>
      <c r="E4" s="40" t="s">
        <v>2</v>
      </c>
      <c r="F4" s="40" t="s">
        <v>3</v>
      </c>
      <c r="G4" s="14" t="s">
        <v>20</v>
      </c>
      <c r="H4" s="40" t="s">
        <v>33</v>
      </c>
      <c r="I4" s="14" t="s">
        <v>21</v>
      </c>
      <c r="J4" s="15" t="s">
        <v>4</v>
      </c>
      <c r="K4" s="15" t="s">
        <v>5</v>
      </c>
      <c r="L4" s="15" t="s">
        <v>6</v>
      </c>
      <c r="M4" s="80" t="s">
        <v>65</v>
      </c>
      <c r="N4" s="15" t="s">
        <v>34</v>
      </c>
      <c r="O4" s="27"/>
      <c r="P4" s="27"/>
      <c r="Q4" s="26"/>
      <c r="R4" s="26"/>
      <c r="S4" s="26"/>
      <c r="T4" s="26"/>
      <c r="U4" s="26"/>
      <c r="V4" s="26"/>
      <c r="W4" s="26"/>
      <c r="X4" s="26"/>
      <c r="Y4" s="28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  <c r="BX4" s="16"/>
      <c r="BY4" s="16"/>
      <c r="BZ4" s="16"/>
      <c r="CA4" s="16"/>
      <c r="CB4" s="16"/>
      <c r="CC4" s="16"/>
      <c r="CD4" s="16"/>
      <c r="CE4" s="16"/>
      <c r="CF4" s="16"/>
      <c r="CG4" s="16"/>
      <c r="CH4" s="16"/>
      <c r="CI4" s="16"/>
      <c r="CJ4" s="16"/>
      <c r="CK4" s="16"/>
      <c r="CL4" s="16"/>
      <c r="CM4" s="16"/>
      <c r="CN4" s="16"/>
      <c r="CO4" s="16"/>
      <c r="CP4" s="16"/>
      <c r="CQ4" s="16"/>
      <c r="CR4" s="16"/>
      <c r="CS4" s="16"/>
      <c r="CT4" s="16"/>
      <c r="CU4" s="16"/>
      <c r="CV4" s="16"/>
      <c r="CW4" s="16"/>
      <c r="CX4" s="16"/>
      <c r="CY4" s="16"/>
      <c r="CZ4" s="16"/>
      <c r="DA4" s="16"/>
      <c r="DB4" s="16"/>
      <c r="DC4" s="16"/>
      <c r="DD4" s="16"/>
      <c r="DE4" s="16"/>
      <c r="DF4" s="16"/>
      <c r="DG4" s="16"/>
      <c r="DH4" s="16"/>
      <c r="DI4" s="16"/>
      <c r="DJ4" s="16"/>
      <c r="DK4" s="16"/>
      <c r="DL4" s="16"/>
      <c r="DM4" s="16"/>
      <c r="DN4" s="16"/>
      <c r="DO4" s="16"/>
      <c r="DP4" s="16"/>
      <c r="DQ4" s="16"/>
      <c r="DR4" s="16"/>
      <c r="DS4" s="16"/>
      <c r="DT4" s="16"/>
      <c r="DU4" s="16"/>
      <c r="DV4" s="16"/>
      <c r="DW4" s="16"/>
      <c r="DX4" s="16"/>
      <c r="DY4" s="16"/>
      <c r="DZ4" s="16"/>
      <c r="EA4" s="16"/>
      <c r="EB4" s="16"/>
      <c r="EC4" s="16"/>
      <c r="ED4" s="16"/>
      <c r="EE4" s="16"/>
      <c r="EF4" s="16"/>
      <c r="EG4" s="16"/>
      <c r="EH4" s="16"/>
      <c r="EI4" s="16"/>
      <c r="EJ4" s="16"/>
      <c r="EK4" s="16"/>
      <c r="EL4" s="16"/>
      <c r="EM4" s="16"/>
      <c r="EN4" s="16"/>
      <c r="EO4" s="16"/>
      <c r="EP4" s="16"/>
      <c r="EQ4" s="16"/>
      <c r="ER4" s="16"/>
      <c r="ES4" s="16"/>
      <c r="ET4" s="16"/>
      <c r="EU4" s="16"/>
      <c r="EV4" s="16"/>
      <c r="EW4" s="16"/>
      <c r="EX4" s="16"/>
      <c r="EY4" s="16"/>
      <c r="EZ4" s="16"/>
      <c r="FA4" s="16"/>
      <c r="FB4" s="16"/>
      <c r="FC4" s="16"/>
      <c r="FD4" s="16"/>
      <c r="FE4" s="16"/>
      <c r="FF4" s="16"/>
      <c r="FG4" s="16"/>
      <c r="FH4" s="16"/>
      <c r="FI4" s="16"/>
      <c r="FJ4" s="16"/>
      <c r="FK4" s="16"/>
      <c r="FL4" s="16"/>
      <c r="FM4" s="16"/>
      <c r="FN4" s="16"/>
      <c r="FO4" s="16"/>
      <c r="FP4" s="16"/>
      <c r="FQ4" s="16"/>
      <c r="FR4" s="16"/>
      <c r="FS4" s="16"/>
      <c r="FT4" s="16"/>
      <c r="FU4" s="16"/>
      <c r="FV4" s="16"/>
      <c r="FW4" s="16"/>
      <c r="FX4" s="16"/>
      <c r="FY4" s="16"/>
      <c r="FZ4" s="16"/>
      <c r="GA4" s="16"/>
      <c r="GB4" s="16"/>
      <c r="GC4" s="16"/>
      <c r="GD4" s="16"/>
      <c r="GE4" s="16"/>
      <c r="GF4" s="16"/>
      <c r="GG4" s="16"/>
      <c r="GH4" s="16"/>
      <c r="GI4" s="16"/>
      <c r="GJ4" s="16"/>
      <c r="GK4" s="16"/>
      <c r="GL4" s="16"/>
      <c r="GM4" s="16"/>
      <c r="GN4" s="16"/>
      <c r="GO4" s="16"/>
      <c r="GP4" s="16"/>
      <c r="GQ4" s="16"/>
      <c r="GR4" s="16"/>
      <c r="GS4" s="16"/>
      <c r="GT4" s="16"/>
      <c r="GU4" s="16"/>
      <c r="GV4" s="16"/>
      <c r="GW4" s="16"/>
      <c r="GX4" s="16"/>
      <c r="GY4" s="16"/>
      <c r="GZ4" s="16"/>
      <c r="HA4" s="16"/>
      <c r="HB4" s="16"/>
      <c r="HC4" s="16"/>
      <c r="HD4" s="16"/>
      <c r="HE4" s="16"/>
      <c r="HF4" s="16"/>
      <c r="HG4" s="16"/>
      <c r="HH4" s="16"/>
      <c r="HI4" s="16"/>
      <c r="HJ4" s="16"/>
      <c r="HK4" s="16"/>
      <c r="HL4" s="16"/>
      <c r="HM4" s="16"/>
      <c r="HN4" s="16"/>
      <c r="HO4" s="16"/>
      <c r="HP4" s="16"/>
      <c r="HQ4" s="16"/>
      <c r="HR4" s="16"/>
      <c r="HS4" s="16"/>
      <c r="HT4" s="16"/>
      <c r="HU4" s="16"/>
      <c r="HV4" s="16"/>
      <c r="HW4" s="16"/>
      <c r="HX4" s="16"/>
      <c r="HY4" s="16"/>
      <c r="HZ4" s="16"/>
      <c r="IA4" s="16"/>
      <c r="IB4" s="16"/>
      <c r="IC4" s="16"/>
      <c r="ID4" s="16"/>
      <c r="IE4" s="16"/>
      <c r="IF4" s="16"/>
      <c r="IG4" s="16"/>
      <c r="IH4" s="16"/>
      <c r="II4" s="16"/>
      <c r="IJ4" s="16"/>
      <c r="IK4" s="16"/>
      <c r="IL4" s="16"/>
      <c r="IM4" s="16"/>
      <c r="IN4" s="16"/>
      <c r="IO4" s="16"/>
      <c r="IP4" s="16"/>
    </row>
    <row r="5" spans="1:251" ht="36" customHeight="1">
      <c r="A5" s="4" t="s">
        <v>7</v>
      </c>
      <c r="B5" s="19">
        <v>0.51</v>
      </c>
      <c r="C5" s="19">
        <v>0.14000000000000001</v>
      </c>
      <c r="D5" s="19">
        <v>0.33</v>
      </c>
      <c r="E5" s="19">
        <v>0.02</v>
      </c>
      <c r="F5" s="29">
        <f>SUM(B5:E5)</f>
        <v>1</v>
      </c>
      <c r="G5" s="20">
        <f>SUMPRODUCT(B5:E5,B8:E8)</f>
        <v>3.5485000000000003E-2</v>
      </c>
      <c r="H5" s="16">
        <v>0.94</v>
      </c>
      <c r="I5" s="16">
        <v>0.02</v>
      </c>
      <c r="J5" s="30">
        <v>1</v>
      </c>
      <c r="K5" s="30">
        <v>1.00024</v>
      </c>
      <c r="L5" s="17">
        <v>1</v>
      </c>
      <c r="M5" s="81">
        <v>1.0002599999999999</v>
      </c>
      <c r="N5" s="30">
        <v>1</v>
      </c>
      <c r="O5" s="7"/>
      <c r="Y5" s="7"/>
      <c r="IQ5" s="2"/>
    </row>
    <row r="6" spans="1:251" ht="36" customHeight="1">
      <c r="A6" s="4" t="s">
        <v>8</v>
      </c>
      <c r="B6" s="51">
        <v>-0.16700000000000001</v>
      </c>
      <c r="C6" s="21">
        <v>0.46600000000000003</v>
      </c>
      <c r="D6" s="21">
        <v>0.65200000000000002</v>
      </c>
      <c r="E6" s="21">
        <v>4.9000000000000002E-2</v>
      </c>
      <c r="F6" s="32">
        <f>SUM(B6:E6)</f>
        <v>1</v>
      </c>
      <c r="G6" s="33"/>
      <c r="H6" s="16"/>
      <c r="I6" s="16"/>
      <c r="J6" s="16"/>
      <c r="K6" s="16"/>
      <c r="L6" s="16"/>
      <c r="M6" s="16"/>
      <c r="N6" s="16"/>
      <c r="Y6" s="7"/>
      <c r="IQ6" s="2"/>
    </row>
    <row r="7" spans="1:251" ht="41.25" customHeight="1">
      <c r="A7" s="34" t="s">
        <v>28</v>
      </c>
      <c r="B7" s="21">
        <v>0.02</v>
      </c>
      <c r="C7" s="21">
        <v>2.35</v>
      </c>
      <c r="D7" s="21">
        <f>0.19</f>
        <v>0.19</v>
      </c>
      <c r="E7" s="21">
        <v>0.01</v>
      </c>
      <c r="F7" s="16"/>
      <c r="G7" s="35"/>
      <c r="H7" s="35"/>
      <c r="I7" s="16"/>
      <c r="J7" s="16"/>
      <c r="K7" s="16"/>
      <c r="L7" s="16"/>
      <c r="M7" s="16"/>
      <c r="N7" s="16"/>
      <c r="O7" s="13"/>
      <c r="P7" s="13"/>
      <c r="Y7" s="7"/>
      <c r="IQ7" s="2"/>
    </row>
    <row r="8" spans="1:251" ht="36" customHeight="1">
      <c r="A8" s="41" t="s">
        <v>27</v>
      </c>
      <c r="B8" s="49">
        <v>1.5E-3</v>
      </c>
      <c r="C8" s="50">
        <v>0.215</v>
      </c>
      <c r="D8" s="49">
        <v>1.4E-2</v>
      </c>
      <c r="E8" s="49">
        <v>0</v>
      </c>
      <c r="F8" s="52"/>
      <c r="G8" s="52"/>
      <c r="H8" s="53"/>
      <c r="I8" s="52"/>
      <c r="J8" s="52"/>
      <c r="K8" s="52"/>
      <c r="L8" s="52"/>
      <c r="M8" s="52"/>
      <c r="N8" s="52"/>
      <c r="Z8" s="7"/>
    </row>
    <row r="9" spans="1:251" ht="18.75" customHeight="1">
      <c r="A9" s="4"/>
      <c r="B9" s="18"/>
      <c r="C9" s="18"/>
      <c r="D9" s="18"/>
      <c r="E9" s="18"/>
      <c r="H9" s="36"/>
      <c r="Z9" s="7"/>
    </row>
    <row r="10" spans="1:251">
      <c r="A10" s="42"/>
      <c r="B10" s="86" t="s">
        <v>12</v>
      </c>
      <c r="C10" s="86" t="s">
        <v>13</v>
      </c>
      <c r="D10" s="84" t="s">
        <v>9</v>
      </c>
      <c r="E10" s="84"/>
      <c r="F10" s="84"/>
      <c r="G10" s="84"/>
      <c r="H10" s="85" t="s">
        <v>10</v>
      </c>
      <c r="I10" s="85"/>
      <c r="J10" s="85"/>
      <c r="K10" s="85"/>
      <c r="L10" s="88"/>
      <c r="M10" s="86" t="s">
        <v>14</v>
      </c>
      <c r="N10" s="86" t="s">
        <v>15</v>
      </c>
      <c r="O10" s="86" t="s">
        <v>16</v>
      </c>
      <c r="P10" s="85" t="s">
        <v>11</v>
      </c>
      <c r="Q10" s="85"/>
      <c r="R10" s="85"/>
      <c r="S10" s="85"/>
      <c r="T10" s="86" t="s">
        <v>29</v>
      </c>
      <c r="U10" s="86" t="s">
        <v>17</v>
      </c>
      <c r="V10" s="86" t="s">
        <v>18</v>
      </c>
      <c r="W10" s="86" t="s">
        <v>35</v>
      </c>
      <c r="X10" s="86" t="s">
        <v>36</v>
      </c>
      <c r="Y10" s="86" t="s">
        <v>37</v>
      </c>
      <c r="IP10" s="2"/>
      <c r="IQ10" s="2"/>
    </row>
    <row r="11" spans="1:251" ht="27.75" customHeight="1">
      <c r="A11" s="41"/>
      <c r="B11" s="87"/>
      <c r="C11" s="87"/>
      <c r="D11" s="39" t="s">
        <v>19</v>
      </c>
      <c r="E11" s="39" t="s">
        <v>0</v>
      </c>
      <c r="F11" s="39" t="s">
        <v>1</v>
      </c>
      <c r="G11" s="39" t="s">
        <v>2</v>
      </c>
      <c r="H11" s="39" t="s">
        <v>19</v>
      </c>
      <c r="I11" s="39" t="s">
        <v>0</v>
      </c>
      <c r="J11" s="39" t="s">
        <v>1</v>
      </c>
      <c r="K11" s="39" t="s">
        <v>2</v>
      </c>
      <c r="L11" s="39" t="s">
        <v>3</v>
      </c>
      <c r="M11" s="87"/>
      <c r="N11" s="87"/>
      <c r="O11" s="87"/>
      <c r="P11" s="39" t="s">
        <v>19</v>
      </c>
      <c r="Q11" s="39" t="s">
        <v>0</v>
      </c>
      <c r="R11" s="39" t="s">
        <v>1</v>
      </c>
      <c r="S11" s="39" t="s">
        <v>2</v>
      </c>
      <c r="T11" s="87"/>
      <c r="U11" s="87"/>
      <c r="V11" s="87"/>
      <c r="W11" s="87"/>
      <c r="X11" s="89"/>
      <c r="Y11" s="89"/>
      <c r="IO11" s="2"/>
      <c r="IP11" s="2"/>
      <c r="IQ11" s="2"/>
    </row>
    <row r="12" spans="1:251">
      <c r="A12" s="5">
        <v>1</v>
      </c>
      <c r="B12" s="10">
        <f t="shared" ref="B12:B26" si="0">A12*$I$5</f>
        <v>0.02</v>
      </c>
      <c r="C12" s="10">
        <f t="shared" ref="C12:C26" si="1">$I$5/(1-(A12-1)*$I$5)</f>
        <v>0.02</v>
      </c>
      <c r="D12" s="29">
        <f>B5-B$6*$C12</f>
        <v>0.51334000000000002</v>
      </c>
      <c r="E12" s="29">
        <f>C5-C$6*$C12</f>
        <v>0.13068000000000002</v>
      </c>
      <c r="F12" s="29">
        <f>D5-D$6*$C12</f>
        <v>0.31696000000000002</v>
      </c>
      <c r="G12" s="37">
        <f>E5-E$6*$C12</f>
        <v>1.9020000000000002E-2</v>
      </c>
      <c r="H12" s="29">
        <f t="shared" ref="H12:H26" si="2">D12/SUM($D12:$G12)</f>
        <v>0.52381632653061216</v>
      </c>
      <c r="I12" s="29">
        <f t="shared" ref="I12:I26" si="3">E12/SUM($D12:$G12)</f>
        <v>0.13334693877551021</v>
      </c>
      <c r="J12" s="29">
        <f t="shared" ref="J12:J26" si="4">F12/SUM($D12:$G12)</f>
        <v>0.3234285714285714</v>
      </c>
      <c r="K12" s="37">
        <f t="shared" ref="K12:K26" si="5">G12/SUM($D12:$G12)</f>
        <v>1.9408163265306123E-2</v>
      </c>
      <c r="L12" s="29">
        <f t="shared" ref="L12:L26" si="6">SUM(H12:K12)</f>
        <v>0.99999999999999989</v>
      </c>
      <c r="M12" s="32">
        <f>SUMPRODUCT(B5:E5,$B$7:$E$7)</f>
        <v>0.40210000000000001</v>
      </c>
      <c r="N12" s="32">
        <f t="shared" ref="N12:N26" si="7">SUMPRODUCT(B$6:E$6,$B$7:$E$7)</f>
        <v>1.2161300000000004</v>
      </c>
      <c r="O12" s="37">
        <f>$G$5/(C12*(1-N12)+M12)</f>
        <v>8.920818528151675E-2</v>
      </c>
      <c r="P12" s="33">
        <f>$O12*B7</f>
        <v>1.784163705630335E-3</v>
      </c>
      <c r="Q12" s="29">
        <f>$O12*C7</f>
        <v>0.20963923541156437</v>
      </c>
      <c r="R12" s="37">
        <f>$O12*D7</f>
        <v>1.6949555203488183E-2</v>
      </c>
      <c r="S12" s="33">
        <f>$O12*E7</f>
        <v>8.9208185281516752E-4</v>
      </c>
      <c r="T12" s="30">
        <f t="shared" ref="T12:T26" si="8">$J$5*(SUMPRODUCT(H12:K12,P12:S12)/SUMPRODUCT(H12:K12,P12:S12,$K$5:$N$5))</f>
        <v>0.99995203263418553</v>
      </c>
      <c r="U12" s="10">
        <f>1000*LN(T12)</f>
        <v>-4.7968516285353695E-2</v>
      </c>
      <c r="V12" s="37">
        <f>(G5-O12*C12)/(1-C12)</f>
        <v>3.4388608463642514E-2</v>
      </c>
      <c r="W12" s="10">
        <f>X12-U12</f>
        <v>0.94241182713172511</v>
      </c>
      <c r="X12" s="9">
        <f>(H5*G5+U12*V12*(1-C12))/(O12*C12+V12*(1-C12))</f>
        <v>0.89444331084637141</v>
      </c>
      <c r="Y12" s="10">
        <f>X12</f>
        <v>0.89444331084637141</v>
      </c>
      <c r="IO12" s="2"/>
      <c r="IP12" s="2"/>
      <c r="IQ12" s="2"/>
    </row>
    <row r="13" spans="1:251">
      <c r="A13" s="5">
        <v>2</v>
      </c>
      <c r="B13" s="10">
        <f>A13*$I$5</f>
        <v>0.04</v>
      </c>
      <c r="C13" s="10">
        <f t="shared" si="1"/>
        <v>2.0408163265306124E-2</v>
      </c>
      <c r="D13" s="29">
        <f t="shared" ref="D13:D26" si="9">H12-B$6*$C13</f>
        <v>0.52722448979591829</v>
      </c>
      <c r="E13" s="29">
        <f t="shared" ref="E13:E26" si="10">I12-C$6*$C13</f>
        <v>0.12383673469387756</v>
      </c>
      <c r="F13" s="29">
        <f t="shared" ref="F13:F26" si="11">J12-D$6*$C13</f>
        <v>0.31012244897959179</v>
      </c>
      <c r="G13" s="37">
        <f t="shared" ref="G13:G26" si="12">K12-E$6*$C13</f>
        <v>1.8408163265306123E-2</v>
      </c>
      <c r="H13" s="29">
        <f t="shared" si="2"/>
        <v>0.53820833333333329</v>
      </c>
      <c r="I13" s="29">
        <f t="shared" si="3"/>
        <v>0.12641666666666668</v>
      </c>
      <c r="J13" s="29">
        <f t="shared" si="4"/>
        <v>0.31658333333333327</v>
      </c>
      <c r="K13" s="37">
        <f t="shared" si="5"/>
        <v>1.8791666666666668E-2</v>
      </c>
      <c r="L13" s="29">
        <f t="shared" si="6"/>
        <v>0.99999999999999989</v>
      </c>
      <c r="M13" s="32">
        <f t="shared" ref="M13:M26" si="13">SUMPRODUCT(H12:K12,$B$7:$E$7)</f>
        <v>0.38548714285714286</v>
      </c>
      <c r="N13" s="32">
        <f t="shared" si="7"/>
        <v>1.2161300000000004</v>
      </c>
      <c r="O13" s="37">
        <f t="shared" ref="O13:O26" si="14">$V12/(C13*(1-N13)+M12)</f>
        <v>8.6471068048654717E-2</v>
      </c>
      <c r="P13" s="33">
        <f t="shared" ref="P13:P26" si="15">$O13*B$7</f>
        <v>1.7294213609730944E-3</v>
      </c>
      <c r="Q13" s="29">
        <f t="shared" ref="Q13:Q26" si="16">$O13*C$7</f>
        <v>0.2032070099143386</v>
      </c>
      <c r="R13" s="37">
        <f t="shared" ref="R13:R26" si="17">$O13*D$7</f>
        <v>1.6429502929244395E-2</v>
      </c>
      <c r="S13" s="33">
        <f t="shared" ref="S13:S26" si="18">$O13*E$7</f>
        <v>8.6471068048654719E-4</v>
      </c>
      <c r="T13" s="30">
        <f t="shared" si="8"/>
        <v>0.999950508958379</v>
      </c>
      <c r="U13" s="10">
        <f t="shared" ref="U13:U26" si="19">1000*LN(T13)</f>
        <v>-4.9492266343006089E-2</v>
      </c>
      <c r="V13" s="37">
        <f t="shared" ref="V13:V26" si="20">(V12-O13*C13)/(1-C13)</f>
        <v>3.3303557222288095E-2</v>
      </c>
      <c r="W13" s="10">
        <f>X13-U13</f>
        <v>0.94495161522092652</v>
      </c>
      <c r="X13" s="9">
        <f t="shared" ref="X13:X26" si="21">(W12*V12+U13*V13*(1-C13))/(O13*C13+V13*(1-C13))</f>
        <v>0.89545934887792045</v>
      </c>
      <c r="Y13" s="10">
        <f>SUMPRODUCT($X$12:X13,$O$12:O13)/SUM($O$12:O13)</f>
        <v>0.89494341482621342</v>
      </c>
      <c r="IO13" s="2"/>
      <c r="IP13" s="2"/>
      <c r="IQ13" s="2"/>
    </row>
    <row r="14" spans="1:251">
      <c r="A14" s="5">
        <v>3</v>
      </c>
      <c r="B14" s="10">
        <f t="shared" si="0"/>
        <v>0.06</v>
      </c>
      <c r="C14" s="10">
        <f t="shared" si="1"/>
        <v>2.0833333333333336E-2</v>
      </c>
      <c r="D14" s="29">
        <f t="shared" si="9"/>
        <v>0.54168749999999999</v>
      </c>
      <c r="E14" s="29">
        <f t="shared" si="10"/>
        <v>0.11670833333333334</v>
      </c>
      <c r="F14" s="29">
        <f t="shared" si="11"/>
        <v>0.30299999999999994</v>
      </c>
      <c r="G14" s="37">
        <f t="shared" si="12"/>
        <v>1.7770833333333336E-2</v>
      </c>
      <c r="H14" s="29">
        <f t="shared" si="2"/>
        <v>0.55321276595744684</v>
      </c>
      <c r="I14" s="29">
        <f t="shared" si="3"/>
        <v>0.11919148936170215</v>
      </c>
      <c r="J14" s="29">
        <f t="shared" si="4"/>
        <v>0.30944680851063827</v>
      </c>
      <c r="K14" s="37">
        <f t="shared" si="5"/>
        <v>1.8148936170212772E-2</v>
      </c>
      <c r="L14" s="29">
        <f t="shared" si="6"/>
        <v>1</v>
      </c>
      <c r="M14" s="32">
        <f t="shared" si="13"/>
        <v>0.36818208333333341</v>
      </c>
      <c r="N14" s="32">
        <f t="shared" si="7"/>
        <v>1.2161300000000004</v>
      </c>
      <c r="O14" s="37">
        <f t="shared" si="14"/>
        <v>8.7414482599306287E-2</v>
      </c>
      <c r="P14" s="33">
        <f t="shared" si="15"/>
        <v>1.7482896519861258E-3</v>
      </c>
      <c r="Q14" s="29">
        <f t="shared" si="16"/>
        <v>0.20542403410836979</v>
      </c>
      <c r="R14" s="37">
        <f t="shared" si="17"/>
        <v>1.6608751693868194E-2</v>
      </c>
      <c r="S14" s="33">
        <f t="shared" si="18"/>
        <v>8.7414482599306289E-4</v>
      </c>
      <c r="T14" s="30">
        <f t="shared" si="8"/>
        <v>0.9999487600915079</v>
      </c>
      <c r="U14" s="10">
        <f t="shared" si="19"/>
        <v>-5.1241221301052395E-2</v>
      </c>
      <c r="V14" s="37">
        <f t="shared" si="20"/>
        <v>3.2152260937670693E-2</v>
      </c>
      <c r="W14" s="10">
        <f t="shared" ref="W14:W26" si="22">X14-U14</f>
        <v>0.94775363374723787</v>
      </c>
      <c r="X14" s="9">
        <f t="shared" si="21"/>
        <v>0.89651241244618551</v>
      </c>
      <c r="Y14" s="10">
        <f>SUMPRODUCT($X$12:X14,$O$12:O14)/SUM($O$12:O14)</f>
        <v>0.89546472376070729</v>
      </c>
      <c r="IO14" s="2"/>
      <c r="IP14" s="2"/>
      <c r="IQ14" s="2"/>
    </row>
    <row r="15" spans="1:251">
      <c r="A15" s="5">
        <v>4</v>
      </c>
      <c r="B15" s="10">
        <f t="shared" si="0"/>
        <v>0.08</v>
      </c>
      <c r="C15" s="10">
        <f t="shared" si="1"/>
        <v>2.1276595744680854E-2</v>
      </c>
      <c r="D15" s="29">
        <f t="shared" si="9"/>
        <v>0.55676595744680857</v>
      </c>
      <c r="E15" s="29">
        <f t="shared" si="10"/>
        <v>0.10927659574468088</v>
      </c>
      <c r="F15" s="29">
        <f t="shared" si="11"/>
        <v>0.29557446808510635</v>
      </c>
      <c r="G15" s="37">
        <f t="shared" si="12"/>
        <v>1.7106382978723411E-2</v>
      </c>
      <c r="H15" s="29">
        <f t="shared" si="2"/>
        <v>0.56886956521739129</v>
      </c>
      <c r="I15" s="29">
        <f t="shared" si="3"/>
        <v>0.1116521739130435</v>
      </c>
      <c r="J15" s="29">
        <f t="shared" si="4"/>
        <v>0.30199999999999994</v>
      </c>
      <c r="K15" s="37">
        <f t="shared" si="5"/>
        <v>1.7478260869565224E-2</v>
      </c>
      <c r="L15" s="29">
        <f t="shared" si="6"/>
        <v>1</v>
      </c>
      <c r="M15" s="32">
        <f t="shared" si="13"/>
        <v>0.35014063829787245</v>
      </c>
      <c r="N15" s="32">
        <f t="shared" si="7"/>
        <v>1.2161300000000004</v>
      </c>
      <c r="O15" s="37">
        <f t="shared" si="14"/>
        <v>8.8431555637523737E-2</v>
      </c>
      <c r="P15" s="33">
        <f t="shared" si="15"/>
        <v>1.7686311127504749E-3</v>
      </c>
      <c r="Q15" s="29">
        <f t="shared" si="16"/>
        <v>0.2078141557481808</v>
      </c>
      <c r="R15" s="37">
        <f t="shared" si="17"/>
        <v>1.6801995571129512E-2</v>
      </c>
      <c r="S15" s="33">
        <f t="shared" si="18"/>
        <v>8.8431555637523743E-4</v>
      </c>
      <c r="T15" s="30">
        <f t="shared" si="8"/>
        <v>0.9999467321269836</v>
      </c>
      <c r="U15" s="10">
        <f t="shared" si="19"/>
        <v>-5.3269291799936683E-2</v>
      </c>
      <c r="V15" s="37">
        <f t="shared" si="20"/>
        <v>3.0928798009413016E-2</v>
      </c>
      <c r="W15" s="10">
        <f t="shared" si="22"/>
        <v>0.95087090656248519</v>
      </c>
      <c r="X15" s="9">
        <f t="shared" si="21"/>
        <v>0.89760161476254852</v>
      </c>
      <c r="Y15" s="10">
        <f>SUMPRODUCT($X$12:X15,$O$12:O15)/SUM($O$12:O15)</f>
        <v>0.89600229132712128</v>
      </c>
      <c r="IO15" s="2"/>
      <c r="IP15" s="2"/>
      <c r="IQ15" s="2"/>
    </row>
    <row r="16" spans="1:251">
      <c r="A16" s="5">
        <v>5</v>
      </c>
      <c r="B16" s="10">
        <f t="shared" si="0"/>
        <v>0.1</v>
      </c>
      <c r="C16" s="10">
        <f t="shared" si="1"/>
        <v>2.1739130434782608E-2</v>
      </c>
      <c r="D16" s="29">
        <f t="shared" si="9"/>
        <v>0.57250000000000001</v>
      </c>
      <c r="E16" s="29">
        <f t="shared" si="10"/>
        <v>0.1015217391304348</v>
      </c>
      <c r="F16" s="29">
        <f t="shared" si="11"/>
        <v>0.28782608695652168</v>
      </c>
      <c r="G16" s="37">
        <f t="shared" si="12"/>
        <v>1.6413043478260878E-2</v>
      </c>
      <c r="H16" s="29">
        <f t="shared" si="2"/>
        <v>0.5852222222222222</v>
      </c>
      <c r="I16" s="29">
        <f t="shared" si="3"/>
        <v>0.1037777777777778</v>
      </c>
      <c r="J16" s="29">
        <f t="shared" si="4"/>
        <v>0.29422222222222216</v>
      </c>
      <c r="K16" s="37">
        <f t="shared" si="5"/>
        <v>1.6777777777777787E-2</v>
      </c>
      <c r="L16" s="29">
        <f t="shared" si="6"/>
        <v>1</v>
      </c>
      <c r="M16" s="32">
        <f t="shared" si="13"/>
        <v>0.33131478260869568</v>
      </c>
      <c r="N16" s="32">
        <f t="shared" si="7"/>
        <v>1.2161300000000004</v>
      </c>
      <c r="O16" s="37">
        <f t="shared" si="14"/>
        <v>8.9533941097693456E-2</v>
      </c>
      <c r="P16" s="33">
        <f t="shared" si="15"/>
        <v>1.7906788219538691E-3</v>
      </c>
      <c r="Q16" s="29">
        <f t="shared" si="16"/>
        <v>0.21040476157957963</v>
      </c>
      <c r="R16" s="37">
        <f t="shared" si="17"/>
        <v>1.7011448808561758E-2</v>
      </c>
      <c r="S16" s="33">
        <f t="shared" si="18"/>
        <v>8.9533941097693455E-4</v>
      </c>
      <c r="T16" s="30">
        <f t="shared" si="8"/>
        <v>0.99994435246060609</v>
      </c>
      <c r="U16" s="10">
        <f t="shared" si="19"/>
        <v>-5.5649087775673414E-2</v>
      </c>
      <c r="V16" s="37">
        <f t="shared" si="20"/>
        <v>2.9626461496340118E-2</v>
      </c>
      <c r="W16" s="10">
        <f t="shared" si="22"/>
        <v>0.95437297700345991</v>
      </c>
      <c r="X16" s="9">
        <f t="shared" si="21"/>
        <v>0.89872388922778645</v>
      </c>
      <c r="Y16" s="10">
        <f>SUMPRODUCT($X$12:X16,$O$12:O16)/SUM($O$12:O16)</f>
        <v>0.89655476901737974</v>
      </c>
      <c r="IO16" s="2"/>
      <c r="IP16" s="2"/>
      <c r="IQ16" s="2"/>
    </row>
    <row r="17" spans="1:251">
      <c r="A17" s="5">
        <v>6</v>
      </c>
      <c r="B17" s="10">
        <f t="shared" si="0"/>
        <v>0.12</v>
      </c>
      <c r="C17" s="10">
        <f t="shared" si="1"/>
        <v>2.2222222222222223E-2</v>
      </c>
      <c r="D17" s="29">
        <f t="shared" si="9"/>
        <v>0.58893333333333331</v>
      </c>
      <c r="E17" s="37">
        <f t="shared" si="10"/>
        <v>9.342222222222224E-2</v>
      </c>
      <c r="F17" s="29">
        <f t="shared" si="11"/>
        <v>0.27973333333333328</v>
      </c>
      <c r="G17" s="37">
        <f t="shared" si="12"/>
        <v>1.5688888888888898E-2</v>
      </c>
      <c r="H17" s="29">
        <f t="shared" si="2"/>
        <v>0.60231818181818186</v>
      </c>
      <c r="I17" s="29">
        <f t="shared" si="3"/>
        <v>9.5545454545454572E-2</v>
      </c>
      <c r="J17" s="29">
        <f t="shared" si="4"/>
        <v>0.28609090909090906</v>
      </c>
      <c r="K17" s="37">
        <f t="shared" si="5"/>
        <v>1.6045454545454554E-2</v>
      </c>
      <c r="L17" s="29">
        <f t="shared" si="6"/>
        <v>1</v>
      </c>
      <c r="M17" s="32">
        <f t="shared" si="13"/>
        <v>0.31165222222222222</v>
      </c>
      <c r="N17" s="32">
        <f t="shared" si="7"/>
        <v>1.2161300000000004</v>
      </c>
      <c r="O17" s="37">
        <f t="shared" si="14"/>
        <v>9.0736239831323867E-2</v>
      </c>
      <c r="P17" s="33">
        <f t="shared" si="15"/>
        <v>1.8147247966264774E-3</v>
      </c>
      <c r="Q17" s="29">
        <f t="shared" si="16"/>
        <v>0.21323016360361111</v>
      </c>
      <c r="R17" s="37">
        <f t="shared" si="17"/>
        <v>1.7239885567951536E-2</v>
      </c>
      <c r="S17" s="33">
        <f t="shared" si="18"/>
        <v>9.0736239831323872E-4</v>
      </c>
      <c r="T17" s="30">
        <f t="shared" si="8"/>
        <v>0.9999415209142376</v>
      </c>
      <c r="U17" s="10">
        <f t="shared" si="19"/>
        <v>-5.848079573079841E-2</v>
      </c>
      <c r="V17" s="37">
        <f t="shared" si="20"/>
        <v>2.8237602897817762E-2</v>
      </c>
      <c r="W17" s="10">
        <f>X17-U17</f>
        <v>0.95835314821148754</v>
      </c>
      <c r="X17" s="9">
        <f t="shared" si="21"/>
        <v>0.89987235248068909</v>
      </c>
      <c r="Y17" s="10">
        <f>SUMPRODUCT($X$12:X17,$O$12:O17)/SUM($O$12:O17)</f>
        <v>0.89712082319488962</v>
      </c>
      <c r="IO17" s="2"/>
      <c r="IP17" s="2"/>
      <c r="IQ17" s="2"/>
    </row>
    <row r="18" spans="1:251">
      <c r="A18" s="5">
        <v>7</v>
      </c>
      <c r="B18" s="10">
        <f t="shared" si="0"/>
        <v>0.14000000000000001</v>
      </c>
      <c r="C18" s="10">
        <f t="shared" si="1"/>
        <v>2.2727272727272728E-2</v>
      </c>
      <c r="D18" s="29">
        <f>H17-B$6*$C18</f>
        <v>0.60611363636363635</v>
      </c>
      <c r="E18" s="37">
        <f t="shared" si="10"/>
        <v>8.4954545454545477E-2</v>
      </c>
      <c r="F18" s="29">
        <f t="shared" si="11"/>
        <v>0.27127272727272722</v>
      </c>
      <c r="G18" s="37">
        <f t="shared" si="12"/>
        <v>1.493181818181819E-2</v>
      </c>
      <c r="H18" s="29">
        <f t="shared" si="2"/>
        <v>0.62020930232558136</v>
      </c>
      <c r="I18" s="37">
        <f t="shared" si="3"/>
        <v>8.6930232558139559E-2</v>
      </c>
      <c r="J18" s="29">
        <f t="shared" si="4"/>
        <v>0.27758139534883713</v>
      </c>
      <c r="K18" s="37">
        <f t="shared" si="5"/>
        <v>1.5279069767441868E-2</v>
      </c>
      <c r="L18" s="29">
        <f t="shared" si="6"/>
        <v>1</v>
      </c>
      <c r="M18" s="32">
        <f t="shared" si="13"/>
        <v>0.29109590909090916</v>
      </c>
      <c r="N18" s="32">
        <f t="shared" si="7"/>
        <v>1.2161300000000004</v>
      </c>
      <c r="O18" s="37">
        <f t="shared" si="14"/>
        <v>9.205707317305474E-2</v>
      </c>
      <c r="P18" s="33">
        <f t="shared" si="15"/>
        <v>1.8411414634610949E-3</v>
      </c>
      <c r="Q18" s="29">
        <f t="shared" si="16"/>
        <v>0.21633412195667864</v>
      </c>
      <c r="R18" s="37">
        <f t="shared" si="17"/>
        <v>1.7490843902880401E-2</v>
      </c>
      <c r="S18" s="33">
        <f t="shared" si="18"/>
        <v>9.2057073173054747E-4</v>
      </c>
      <c r="T18" s="30">
        <f t="shared" si="8"/>
        <v>0.99993809527237121</v>
      </c>
      <c r="U18" s="10">
        <f t="shared" si="19"/>
        <v>-6.1906643805524138E-2</v>
      </c>
      <c r="V18" s="37">
        <f t="shared" si="20"/>
        <v>2.6753429170486672E-2</v>
      </c>
      <c r="W18" s="10">
        <f>X18-U18</f>
        <v>0.96293999168345923</v>
      </c>
      <c r="X18" s="9">
        <f t="shared" si="21"/>
        <v>0.9010333478779351</v>
      </c>
      <c r="Y18" s="10">
        <f>SUMPRODUCT($X$12:X18,$O$12:O18)/SUM($O$12:O18)</f>
        <v>0.89769816406420067</v>
      </c>
      <c r="IO18" s="2"/>
      <c r="IP18" s="2"/>
      <c r="IQ18" s="2"/>
    </row>
    <row r="19" spans="1:251">
      <c r="A19" s="5">
        <v>8</v>
      </c>
      <c r="B19" s="10">
        <f t="shared" si="0"/>
        <v>0.16</v>
      </c>
      <c r="C19" s="10">
        <f t="shared" si="1"/>
        <v>2.3255813953488372E-2</v>
      </c>
      <c r="D19" s="29">
        <f t="shared" si="9"/>
        <v>0.62409302325581395</v>
      </c>
      <c r="E19" s="37">
        <f t="shared" si="10"/>
        <v>7.6093023255813977E-2</v>
      </c>
      <c r="F19" s="29">
        <f t="shared" si="11"/>
        <v>0.26241860465116273</v>
      </c>
      <c r="G19" s="37">
        <f t="shared" si="12"/>
        <v>1.4139534883720937E-2</v>
      </c>
      <c r="H19" s="29">
        <f t="shared" si="2"/>
        <v>0.63895238095238094</v>
      </c>
      <c r="I19" s="37">
        <f t="shared" si="3"/>
        <v>7.7904761904761935E-2</v>
      </c>
      <c r="J19" s="29">
        <f t="shared" si="4"/>
        <v>0.26866666666666661</v>
      </c>
      <c r="K19" s="37">
        <f t="shared" si="5"/>
        <v>1.4476190476190485E-2</v>
      </c>
      <c r="L19" s="29">
        <f t="shared" si="6"/>
        <v>1</v>
      </c>
      <c r="M19" s="32">
        <f t="shared" si="13"/>
        <v>0.26958348837209306</v>
      </c>
      <c r="N19" s="32">
        <f t="shared" si="7"/>
        <v>1.2161300000000004</v>
      </c>
      <c r="O19" s="37">
        <f t="shared" si="14"/>
        <v>9.3520689940101237E-2</v>
      </c>
      <c r="P19" s="33">
        <f t="shared" si="15"/>
        <v>1.8704137988020248E-3</v>
      </c>
      <c r="Q19" s="29">
        <f t="shared" si="16"/>
        <v>0.21977362135923792</v>
      </c>
      <c r="R19" s="37">
        <f t="shared" si="17"/>
        <v>1.7768931088619235E-2</v>
      </c>
      <c r="S19" s="33">
        <f t="shared" si="18"/>
        <v>9.3520689940101238E-4</v>
      </c>
      <c r="T19" s="30">
        <f t="shared" si="8"/>
        <v>0.99993386664785822</v>
      </c>
      <c r="U19" s="10">
        <f t="shared" si="19"/>
        <v>-6.6135539048335537E-2</v>
      </c>
      <c r="V19" s="37">
        <f t="shared" si="20"/>
        <v>2.516373248549585E-2</v>
      </c>
      <c r="W19" s="10">
        <f t="shared" si="22"/>
        <v>0.96831643025090919</v>
      </c>
      <c r="X19" s="9">
        <f t="shared" si="21"/>
        <v>0.90218089120257361</v>
      </c>
      <c r="Y19" s="10">
        <f>SUMPRODUCT($X$12:X19,$O$12:O19)/SUM($O$12:O19)</f>
        <v>0.89828255683770286</v>
      </c>
      <c r="IO19" s="2"/>
      <c r="IP19" s="2"/>
      <c r="IQ19" s="2"/>
    </row>
    <row r="20" spans="1:251">
      <c r="A20" s="5">
        <v>9</v>
      </c>
      <c r="B20" s="10">
        <f t="shared" si="0"/>
        <v>0.18</v>
      </c>
      <c r="C20" s="10">
        <f t="shared" si="1"/>
        <v>2.3809523809523812E-2</v>
      </c>
      <c r="D20" s="29">
        <f t="shared" si="9"/>
        <v>0.6429285714285714</v>
      </c>
      <c r="E20" s="37">
        <f t="shared" si="10"/>
        <v>6.6809523809523833E-2</v>
      </c>
      <c r="F20" s="29">
        <f t="shared" si="11"/>
        <v>0.25314285714285706</v>
      </c>
      <c r="G20" s="37">
        <f t="shared" si="12"/>
        <v>1.3309523809523818E-2</v>
      </c>
      <c r="H20" s="29">
        <f t="shared" si="2"/>
        <v>0.65860975609756101</v>
      </c>
      <c r="I20" s="37">
        <f t="shared" si="3"/>
        <v>6.8439024390243935E-2</v>
      </c>
      <c r="J20" s="29">
        <f t="shared" si="4"/>
        <v>0.25931707317073166</v>
      </c>
      <c r="K20" s="37">
        <f t="shared" si="5"/>
        <v>1.3634146341463425E-2</v>
      </c>
      <c r="L20" s="29">
        <f t="shared" si="6"/>
        <v>1</v>
      </c>
      <c r="M20" s="32">
        <f t="shared" si="13"/>
        <v>0.24704666666666672</v>
      </c>
      <c r="N20" s="32">
        <f t="shared" si="7"/>
        <v>1.2161300000000004</v>
      </c>
      <c r="O20" s="37">
        <f t="shared" si="14"/>
        <v>9.5159457567850353E-2</v>
      </c>
      <c r="P20" s="33">
        <f t="shared" si="15"/>
        <v>1.903189151357007E-3</v>
      </c>
      <c r="Q20" s="29">
        <f t="shared" si="16"/>
        <v>0.22362472528444835</v>
      </c>
      <c r="R20" s="37">
        <f t="shared" si="17"/>
        <v>1.8080296937891566E-2</v>
      </c>
      <c r="S20" s="33">
        <f t="shared" si="18"/>
        <v>9.5159457567850351E-4</v>
      </c>
      <c r="T20" s="30">
        <f t="shared" si="8"/>
        <v>0.99992851522470905</v>
      </c>
      <c r="U20" s="10">
        <f t="shared" si="19"/>
        <v>-7.1487330449272968E-2</v>
      </c>
      <c r="V20" s="37">
        <f t="shared" si="20"/>
        <v>2.3456519678609157E-2</v>
      </c>
      <c r="W20" s="10">
        <f t="shared" si="22"/>
        <v>0.97475303271746783</v>
      </c>
      <c r="X20" s="9">
        <f t="shared" si="21"/>
        <v>0.9032657022681948</v>
      </c>
      <c r="Y20" s="10">
        <f>SUMPRODUCT($X$12:X20,$O$12:O20)/SUM($O$12:O20)</f>
        <v>0.89886615602100861</v>
      </c>
      <c r="IO20" s="2"/>
      <c r="IP20" s="2"/>
      <c r="IQ20" s="2"/>
    </row>
    <row r="21" spans="1:251">
      <c r="A21" s="5">
        <v>10</v>
      </c>
      <c r="B21" s="10">
        <f t="shared" si="0"/>
        <v>0.2</v>
      </c>
      <c r="C21" s="10">
        <f t="shared" si="1"/>
        <v>2.4390243902439022E-2</v>
      </c>
      <c r="D21" s="29">
        <f t="shared" si="9"/>
        <v>0.66268292682926833</v>
      </c>
      <c r="E21" s="37">
        <f t="shared" si="10"/>
        <v>5.7073170731707354E-2</v>
      </c>
      <c r="F21" s="29">
        <f t="shared" si="11"/>
        <v>0.2434146341463414</v>
      </c>
      <c r="G21" s="37">
        <f t="shared" si="12"/>
        <v>1.2439024390243913E-2</v>
      </c>
      <c r="H21" s="29">
        <f t="shared" si="2"/>
        <v>0.67925000000000002</v>
      </c>
      <c r="I21" s="37">
        <f t="shared" si="3"/>
        <v>5.8500000000000038E-2</v>
      </c>
      <c r="J21" s="29">
        <f t="shared" si="4"/>
        <v>0.24949999999999994</v>
      </c>
      <c r="K21" s="37">
        <f t="shared" si="5"/>
        <v>1.2750000000000011E-2</v>
      </c>
      <c r="L21" s="29">
        <f t="shared" si="6"/>
        <v>1</v>
      </c>
      <c r="M21" s="32">
        <f t="shared" si="13"/>
        <v>0.2234104878048781</v>
      </c>
      <c r="N21" s="32">
        <f t="shared" si="7"/>
        <v>1.2161300000000004</v>
      </c>
      <c r="O21" s="37">
        <f t="shared" si="14"/>
        <v>9.7017888365323768E-2</v>
      </c>
      <c r="P21" s="33">
        <f t="shared" si="15"/>
        <v>1.9403577673064755E-3</v>
      </c>
      <c r="Q21" s="29">
        <f t="shared" si="16"/>
        <v>0.22799203765851087</v>
      </c>
      <c r="R21" s="37">
        <f t="shared" si="17"/>
        <v>1.8433398789411515E-2</v>
      </c>
      <c r="S21" s="33">
        <f t="shared" si="18"/>
        <v>9.7017888365323775E-4</v>
      </c>
      <c r="T21" s="30">
        <f t="shared" si="8"/>
        <v>0.99992152535006273</v>
      </c>
      <c r="U21" s="10">
        <f t="shared" si="19"/>
        <v>-7.8477729233705953E-2</v>
      </c>
      <c r="V21" s="37">
        <f t="shared" si="20"/>
        <v>2.1617485461441294E-2</v>
      </c>
      <c r="W21" s="10">
        <f t="shared" si="22"/>
        <v>0.98266985351287583</v>
      </c>
      <c r="X21" s="9">
        <f t="shared" si="21"/>
        <v>0.90419212427916984</v>
      </c>
      <c r="Y21" s="10">
        <f>SUMPRODUCT($X$12:X21,$O$12:O21)/SUM($O$12:O21)</f>
        <v>0.89943425438122437</v>
      </c>
      <c r="IO21" s="2"/>
      <c r="IP21" s="2"/>
      <c r="IQ21" s="2"/>
    </row>
    <row r="22" spans="1:251">
      <c r="A22" s="5">
        <v>11</v>
      </c>
      <c r="B22" s="10">
        <f t="shared" si="0"/>
        <v>0.22</v>
      </c>
      <c r="C22" s="10">
        <f t="shared" si="1"/>
        <v>2.4999999999999998E-2</v>
      </c>
      <c r="D22" s="29">
        <f t="shared" si="9"/>
        <v>0.68342500000000006</v>
      </c>
      <c r="E22" s="37">
        <f t="shared" si="10"/>
        <v>4.6850000000000037E-2</v>
      </c>
      <c r="F22" s="29">
        <f t="shared" si="11"/>
        <v>0.23319999999999994</v>
      </c>
      <c r="G22" s="37">
        <f t="shared" si="12"/>
        <v>1.1525000000000011E-2</v>
      </c>
      <c r="H22" s="29">
        <f t="shared" si="2"/>
        <v>0.70094871794871794</v>
      </c>
      <c r="I22" s="37">
        <f t="shared" si="3"/>
        <v>4.8051282051282083E-2</v>
      </c>
      <c r="J22" s="29">
        <f t="shared" si="4"/>
        <v>0.23917948717948709</v>
      </c>
      <c r="K22" s="37">
        <f t="shared" si="5"/>
        <v>1.1820512820512831E-2</v>
      </c>
      <c r="L22" s="29">
        <f t="shared" si="6"/>
        <v>1</v>
      </c>
      <c r="M22" s="32">
        <f t="shared" si="13"/>
        <v>0.19859250000000006</v>
      </c>
      <c r="N22" s="32">
        <f t="shared" si="7"/>
        <v>1.2161300000000004</v>
      </c>
      <c r="O22" s="37">
        <f t="shared" si="14"/>
        <v>9.9159485157962884E-2</v>
      </c>
      <c r="P22" s="33">
        <f t="shared" si="15"/>
        <v>1.9831897031592576E-3</v>
      </c>
      <c r="Q22" s="29">
        <f t="shared" si="16"/>
        <v>0.2330247901212128</v>
      </c>
      <c r="R22" s="37">
        <f t="shared" si="17"/>
        <v>1.8840302180012949E-2</v>
      </c>
      <c r="S22" s="33">
        <f t="shared" si="18"/>
        <v>9.915948515796288E-4</v>
      </c>
      <c r="T22" s="30">
        <f t="shared" si="8"/>
        <v>0.99991200853989992</v>
      </c>
      <c r="U22" s="10">
        <f t="shared" si="19"/>
        <v>-8.7995331575710101E-2</v>
      </c>
      <c r="V22" s="37">
        <f t="shared" si="20"/>
        <v>1.9629229058966382E-2</v>
      </c>
      <c r="W22" s="10">
        <f t="shared" si="22"/>
        <v>0.99276072623592615</v>
      </c>
      <c r="X22" s="9">
        <f t="shared" si="21"/>
        <v>0.90476539466021599</v>
      </c>
      <c r="Y22" s="10">
        <f>SUMPRODUCT($X$12:X22,$O$12:O22)/SUM($O$12:O22)</f>
        <v>0.89995832283540267</v>
      </c>
    </row>
    <row r="23" spans="1:251">
      <c r="A23" s="5">
        <v>12</v>
      </c>
      <c r="B23" s="10">
        <f t="shared" si="0"/>
        <v>0.24</v>
      </c>
      <c r="C23" s="10">
        <f t="shared" si="1"/>
        <v>2.564102564102564E-2</v>
      </c>
      <c r="D23" s="29">
        <f t="shared" si="9"/>
        <v>0.70523076923076922</v>
      </c>
      <c r="E23" s="37">
        <f t="shared" si="10"/>
        <v>3.6102564102564134E-2</v>
      </c>
      <c r="F23" s="29">
        <f t="shared" si="11"/>
        <v>0.22246153846153838</v>
      </c>
      <c r="G23" s="37">
        <f t="shared" si="12"/>
        <v>1.0564102564102574E-2</v>
      </c>
      <c r="H23" s="29">
        <f t="shared" si="2"/>
        <v>0.72378947368421054</v>
      </c>
      <c r="I23" s="37">
        <f t="shared" si="3"/>
        <v>3.70526315789474E-2</v>
      </c>
      <c r="J23" s="29">
        <f t="shared" si="4"/>
        <v>0.22831578947368414</v>
      </c>
      <c r="K23" s="37">
        <f t="shared" si="5"/>
        <v>1.0842105263157905E-2</v>
      </c>
      <c r="L23" s="29">
        <f t="shared" si="6"/>
        <v>1</v>
      </c>
      <c r="M23" s="32">
        <f t="shared" si="13"/>
        <v>0.17250179487179493</v>
      </c>
      <c r="N23" s="32">
        <f t="shared" si="7"/>
        <v>1.2161300000000004</v>
      </c>
      <c r="O23" s="37">
        <f t="shared" si="14"/>
        <v>0.10167913681501753</v>
      </c>
      <c r="P23" s="33">
        <f t="shared" si="15"/>
        <v>2.0335827363003505E-3</v>
      </c>
      <c r="Q23" s="29">
        <f t="shared" si="16"/>
        <v>0.23894597151529121</v>
      </c>
      <c r="R23" s="37">
        <f t="shared" si="17"/>
        <v>1.931903599485333E-2</v>
      </c>
      <c r="S23" s="33">
        <f t="shared" si="18"/>
        <v>1.0167913681501752E-3</v>
      </c>
      <c r="T23" s="30">
        <f t="shared" si="8"/>
        <v>0.9998982921738766</v>
      </c>
      <c r="U23" s="10">
        <f t="shared" si="19"/>
        <v>-0.1017129987150774</v>
      </c>
      <c r="V23" s="37">
        <f t="shared" si="20"/>
        <v>1.7470020960122928E-2</v>
      </c>
      <c r="W23" s="10">
        <f t="shared" si="22"/>
        <v>1.0062702630508624</v>
      </c>
      <c r="X23" s="9">
        <f t="shared" si="21"/>
        <v>0.90455726433578509</v>
      </c>
      <c r="Y23" s="10">
        <f>SUMPRODUCT($X$12:X23,$O$12:O23)/SUM($O$12:O23)</f>
        <v>0.90037945121141816</v>
      </c>
    </row>
    <row r="24" spans="1:251">
      <c r="A24" s="5">
        <v>13</v>
      </c>
      <c r="B24" s="10">
        <f t="shared" si="0"/>
        <v>0.26</v>
      </c>
      <c r="C24" s="10">
        <f t="shared" si="1"/>
        <v>2.6315789473684209E-2</v>
      </c>
      <c r="D24" s="29">
        <f t="shared" si="9"/>
        <v>0.72818421052631577</v>
      </c>
      <c r="E24" s="37">
        <f t="shared" si="10"/>
        <v>2.4789473684210556E-2</v>
      </c>
      <c r="F24" s="29">
        <f t="shared" si="11"/>
        <v>0.21115789473684204</v>
      </c>
      <c r="G24" s="37">
        <f t="shared" si="12"/>
        <v>9.5526315789473785E-3</v>
      </c>
      <c r="H24" s="29">
        <f t="shared" si="2"/>
        <v>0.74786486486486492</v>
      </c>
      <c r="I24" s="37">
        <f t="shared" si="3"/>
        <v>2.5459459459459492E-2</v>
      </c>
      <c r="J24" s="29">
        <f t="shared" si="4"/>
        <v>0.21686486486486481</v>
      </c>
      <c r="K24" s="37">
        <f t="shared" si="5"/>
        <v>9.8108108108108227E-3</v>
      </c>
      <c r="L24" s="29">
        <f t="shared" si="6"/>
        <v>1</v>
      </c>
      <c r="M24" s="32">
        <f t="shared" si="13"/>
        <v>0.14503789473684217</v>
      </c>
      <c r="N24" s="32">
        <f t="shared" si="7"/>
        <v>1.2161300000000004</v>
      </c>
      <c r="O24" s="37">
        <f t="shared" si="14"/>
        <v>0.10472744409270425</v>
      </c>
      <c r="P24" s="33">
        <f t="shared" si="15"/>
        <v>2.0945488818540849E-3</v>
      </c>
      <c r="Q24" s="29">
        <f t="shared" si="16"/>
        <v>0.246109493617855</v>
      </c>
      <c r="R24" s="37">
        <f t="shared" si="17"/>
        <v>1.9898214377613809E-2</v>
      </c>
      <c r="S24" s="33">
        <f t="shared" si="18"/>
        <v>1.0472744409270424E-3</v>
      </c>
      <c r="T24" s="30">
        <f t="shared" si="8"/>
        <v>0.99987680954184421</v>
      </c>
      <c r="U24" s="10">
        <f t="shared" si="19"/>
        <v>-0.12319804672350913</v>
      </c>
      <c r="V24" s="37">
        <f t="shared" si="20"/>
        <v>1.5111712226809919E-2</v>
      </c>
      <c r="W24" s="10">
        <f t="shared" si="22"/>
        <v>1.0257053865268797</v>
      </c>
      <c r="X24" s="9">
        <f t="shared" si="21"/>
        <v>0.9025073398033705</v>
      </c>
      <c r="Y24" s="10">
        <f>SUMPRODUCT($X$12:X24,$O$12:O24)/SUM($O$12:O24)</f>
        <v>0.90056284787048624</v>
      </c>
    </row>
    <row r="25" spans="1:251">
      <c r="A25" s="5">
        <v>14</v>
      </c>
      <c r="B25" s="10">
        <f t="shared" si="0"/>
        <v>0.28000000000000003</v>
      </c>
      <c r="C25" s="10">
        <f t="shared" si="1"/>
        <v>2.7027027027027029E-2</v>
      </c>
      <c r="D25" s="29">
        <f t="shared" si="9"/>
        <v>0.7523783783783784</v>
      </c>
      <c r="E25" s="37">
        <f t="shared" si="10"/>
        <v>1.2864864864864895E-2</v>
      </c>
      <c r="F25" s="29">
        <f t="shared" si="11"/>
        <v>0.19924324324324319</v>
      </c>
      <c r="G25" s="37">
        <f t="shared" si="12"/>
        <v>8.4864864864864983E-3</v>
      </c>
      <c r="H25" s="29">
        <f t="shared" si="2"/>
        <v>0.77327777777777773</v>
      </c>
      <c r="I25" s="37">
        <f t="shared" si="3"/>
        <v>1.3222222222222253E-2</v>
      </c>
      <c r="J25" s="29">
        <f t="shared" si="4"/>
        <v>0.20477777777777773</v>
      </c>
      <c r="K25" s="37">
        <f t="shared" si="5"/>
        <v>8.7222222222222336E-3</v>
      </c>
      <c r="L25" s="29">
        <f t="shared" si="6"/>
        <v>0.99999999999999989</v>
      </c>
      <c r="M25" s="32">
        <f t="shared" si="13"/>
        <v>0.11608945945945952</v>
      </c>
      <c r="N25" s="32">
        <f t="shared" si="7"/>
        <v>1.2161300000000004</v>
      </c>
      <c r="O25" s="37">
        <f t="shared" si="14"/>
        <v>0.10856384691220064</v>
      </c>
      <c r="P25" s="33">
        <f t="shared" si="15"/>
        <v>2.1712769382440131E-3</v>
      </c>
      <c r="Q25" s="29">
        <f t="shared" si="16"/>
        <v>0.2551250402436715</v>
      </c>
      <c r="R25" s="37">
        <f t="shared" si="17"/>
        <v>2.0627130913318123E-2</v>
      </c>
      <c r="S25" s="33">
        <f t="shared" si="18"/>
        <v>1.0856384691220065E-3</v>
      </c>
      <c r="T25" s="30">
        <f t="shared" si="8"/>
        <v>0.99983835997384896</v>
      </c>
      <c r="U25" s="10">
        <f t="shared" si="19"/>
        <v>-0.1616530913079918</v>
      </c>
      <c r="V25" s="37">
        <f t="shared" si="20"/>
        <v>1.2515819596660175E-2</v>
      </c>
      <c r="W25" s="10">
        <f t="shared" si="22"/>
        <v>1.057092677917328</v>
      </c>
      <c r="X25" s="9">
        <f t="shared" si="21"/>
        <v>0.8954395866093362</v>
      </c>
      <c r="Y25" s="10">
        <f>SUMPRODUCT($X$12:X25,$O$12:O25)/SUM($O$12:O25)</f>
        <v>0.90014265511736402</v>
      </c>
    </row>
    <row r="26" spans="1:251">
      <c r="A26" s="43">
        <v>15</v>
      </c>
      <c r="B26" s="12">
        <f t="shared" si="0"/>
        <v>0.3</v>
      </c>
      <c r="C26" s="12">
        <f t="shared" si="1"/>
        <v>2.777777777777778E-2</v>
      </c>
      <c r="D26" s="44">
        <f t="shared" si="9"/>
        <v>0.77791666666666659</v>
      </c>
      <c r="E26" s="45">
        <f t="shared" si="10"/>
        <v>2.7777777777780732E-4</v>
      </c>
      <c r="F26" s="44">
        <f t="shared" si="11"/>
        <v>0.18666666666666662</v>
      </c>
      <c r="G26" s="45">
        <f t="shared" si="12"/>
        <v>7.3611111111111221E-3</v>
      </c>
      <c r="H26" s="44">
        <f t="shared" si="2"/>
        <v>0.80014285714285704</v>
      </c>
      <c r="I26" s="45">
        <f t="shared" si="3"/>
        <v>2.8571428571431609E-4</v>
      </c>
      <c r="J26" s="44">
        <f t="shared" si="4"/>
        <v>0.19199999999999995</v>
      </c>
      <c r="K26" s="45">
        <f t="shared" si="5"/>
        <v>7.5714285714285831E-3</v>
      </c>
      <c r="L26" s="44">
        <f t="shared" si="6"/>
        <v>0.99999999999999989</v>
      </c>
      <c r="M26" s="46">
        <f t="shared" si="13"/>
        <v>8.5532777777777846E-2</v>
      </c>
      <c r="N26" s="46">
        <f t="shared" si="7"/>
        <v>1.2161300000000004</v>
      </c>
      <c r="O26" s="45">
        <f t="shared" si="14"/>
        <v>0.11369144885050023</v>
      </c>
      <c r="P26" s="47">
        <f t="shared" si="15"/>
        <v>2.2738289770100045E-3</v>
      </c>
      <c r="Q26" s="44">
        <f t="shared" si="16"/>
        <v>0.26717490479867556</v>
      </c>
      <c r="R26" s="45">
        <f t="shared" si="17"/>
        <v>2.1601375281595045E-2</v>
      </c>
      <c r="S26" s="47">
        <f t="shared" si="18"/>
        <v>1.1369144885050022E-3</v>
      </c>
      <c r="T26" s="48">
        <f t="shared" si="8"/>
        <v>0.99974972476657453</v>
      </c>
      <c r="U26" s="12">
        <f t="shared" si="19"/>
        <v>-0.25030655749823616</v>
      </c>
      <c r="V26" s="45">
        <f t="shared" si="20"/>
        <v>9.6250873322647462E-3</v>
      </c>
      <c r="W26" s="12">
        <f t="shared" si="22"/>
        <v>1.1202521124388758</v>
      </c>
      <c r="X26" s="11">
        <f t="shared" si="21"/>
        <v>0.86994555494063963</v>
      </c>
      <c r="Y26" s="12">
        <f>SUMPRODUCT($X$12:X26,$O$12:O26)/SUM($O$12:O26)</f>
        <v>0.89775416264260166</v>
      </c>
    </row>
    <row r="27" spans="1:251">
      <c r="A27" s="5"/>
      <c r="B27" s="3"/>
      <c r="C27" s="3"/>
      <c r="D27" s="7"/>
      <c r="E27" s="3"/>
      <c r="F27" s="7"/>
      <c r="G27" s="7"/>
      <c r="H27" s="7"/>
      <c r="I27" s="3"/>
      <c r="J27" s="7"/>
      <c r="K27" s="7"/>
      <c r="L27" s="7"/>
      <c r="M27" s="7"/>
      <c r="N27" s="7"/>
      <c r="O27" s="3"/>
      <c r="P27" s="7"/>
      <c r="Q27" s="3"/>
      <c r="R27" s="3"/>
      <c r="S27" s="7"/>
      <c r="T27" s="8"/>
      <c r="U27" s="3"/>
      <c r="V27" s="3"/>
      <c r="W27" s="3"/>
      <c r="X27" s="38"/>
      <c r="Y27" s="3"/>
    </row>
    <row r="28" spans="1:251">
      <c r="A28" s="5"/>
      <c r="B28" s="3"/>
      <c r="C28" s="3"/>
      <c r="D28" s="7"/>
      <c r="E28" s="3"/>
      <c r="F28" s="7"/>
      <c r="G28" s="7"/>
      <c r="H28" s="7"/>
      <c r="I28" s="3"/>
      <c r="J28" s="7"/>
      <c r="K28" s="7"/>
      <c r="L28" s="7"/>
      <c r="M28" s="7"/>
      <c r="N28" s="7"/>
      <c r="O28" s="3"/>
      <c r="P28" s="7"/>
      <c r="Q28" s="3"/>
      <c r="R28" s="3"/>
      <c r="S28" s="7"/>
      <c r="T28" s="8"/>
      <c r="U28" s="3"/>
      <c r="V28" s="3"/>
      <c r="W28" s="3"/>
      <c r="X28" s="38"/>
      <c r="Y28" s="3"/>
    </row>
    <row r="30" spans="1:251" ht="24">
      <c r="A30" s="82" t="s">
        <v>31</v>
      </c>
      <c r="B30" s="83"/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AK30" s="3"/>
      <c r="AL30" s="7"/>
      <c r="AM30" s="3"/>
      <c r="AN30" s="7"/>
      <c r="AO30" s="7"/>
      <c r="AP30" s="7"/>
      <c r="AQ30" s="7"/>
    </row>
    <row r="31" spans="1:251" s="17" customFormat="1" ht="33">
      <c r="A31" s="14"/>
      <c r="B31" s="40" t="s">
        <v>19</v>
      </c>
      <c r="C31" s="40" t="s">
        <v>0</v>
      </c>
      <c r="D31" s="40" t="s">
        <v>1</v>
      </c>
      <c r="E31" s="40" t="s">
        <v>2</v>
      </c>
      <c r="F31" s="40" t="s">
        <v>3</v>
      </c>
      <c r="G31" s="14" t="s">
        <v>20</v>
      </c>
      <c r="H31" s="40" t="s">
        <v>33</v>
      </c>
      <c r="I31" s="14" t="s">
        <v>21</v>
      </c>
      <c r="J31" s="15" t="s">
        <v>22</v>
      </c>
      <c r="K31" s="15" t="s">
        <v>23</v>
      </c>
      <c r="L31" s="15" t="s">
        <v>24</v>
      </c>
      <c r="M31" s="80" t="s">
        <v>66</v>
      </c>
      <c r="N31" s="15" t="s">
        <v>25</v>
      </c>
      <c r="O31" s="27"/>
      <c r="P31" s="27"/>
      <c r="Q31" s="26"/>
      <c r="R31" s="26"/>
      <c r="S31" s="26"/>
      <c r="T31" s="26"/>
      <c r="U31" s="26"/>
      <c r="V31" s="26"/>
      <c r="W31" s="26"/>
      <c r="X31" s="26"/>
      <c r="Y31" s="28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  <c r="DZ31" s="16"/>
      <c r="EA31" s="16"/>
      <c r="EB31" s="16"/>
      <c r="EC31" s="16"/>
      <c r="ED31" s="16"/>
      <c r="EE31" s="16"/>
      <c r="EF31" s="16"/>
      <c r="EG31" s="16"/>
      <c r="EH31" s="16"/>
      <c r="EI31" s="16"/>
      <c r="EJ31" s="16"/>
      <c r="EK31" s="16"/>
      <c r="EL31" s="16"/>
      <c r="EM31" s="16"/>
      <c r="EN31" s="16"/>
      <c r="EO31" s="16"/>
      <c r="EP31" s="16"/>
      <c r="EQ31" s="16"/>
      <c r="ER31" s="16"/>
      <c r="ES31" s="16"/>
      <c r="ET31" s="16"/>
      <c r="EU31" s="16"/>
      <c r="EV31" s="16"/>
      <c r="EW31" s="16"/>
      <c r="EX31" s="16"/>
      <c r="EY31" s="16"/>
      <c r="EZ31" s="16"/>
      <c r="FA31" s="16"/>
      <c r="FB31" s="16"/>
      <c r="FC31" s="16"/>
      <c r="FD31" s="16"/>
      <c r="FE31" s="16"/>
      <c r="FF31" s="16"/>
      <c r="FG31" s="16"/>
      <c r="FH31" s="16"/>
      <c r="FI31" s="16"/>
      <c r="FJ31" s="16"/>
      <c r="FK31" s="16"/>
      <c r="FL31" s="16"/>
      <c r="FM31" s="16"/>
      <c r="FN31" s="16"/>
      <c r="FO31" s="16"/>
      <c r="FP31" s="16"/>
      <c r="FQ31" s="16"/>
      <c r="FR31" s="16"/>
      <c r="FS31" s="16"/>
      <c r="FT31" s="16"/>
      <c r="FU31" s="16"/>
      <c r="FV31" s="16"/>
      <c r="FW31" s="16"/>
      <c r="FX31" s="16"/>
      <c r="FY31" s="16"/>
      <c r="FZ31" s="16"/>
      <c r="GA31" s="16"/>
      <c r="GB31" s="16"/>
      <c r="GC31" s="16"/>
      <c r="GD31" s="16"/>
      <c r="GE31" s="16"/>
      <c r="GF31" s="16"/>
      <c r="GG31" s="16"/>
      <c r="GH31" s="16"/>
      <c r="GI31" s="16"/>
      <c r="GJ31" s="16"/>
      <c r="GK31" s="16"/>
      <c r="GL31" s="16"/>
      <c r="GM31" s="16"/>
      <c r="GN31" s="16"/>
      <c r="GO31" s="16"/>
      <c r="GP31" s="16"/>
      <c r="GQ31" s="16"/>
      <c r="GR31" s="16"/>
      <c r="GS31" s="16"/>
      <c r="GT31" s="16"/>
      <c r="GU31" s="16"/>
      <c r="GV31" s="16"/>
      <c r="GW31" s="16"/>
      <c r="GX31" s="16"/>
      <c r="GY31" s="16"/>
      <c r="GZ31" s="16"/>
      <c r="HA31" s="16"/>
      <c r="HB31" s="16"/>
      <c r="HC31" s="16"/>
      <c r="HD31" s="16"/>
      <c r="HE31" s="16"/>
      <c r="HF31" s="16"/>
      <c r="HG31" s="16"/>
      <c r="HH31" s="16"/>
      <c r="HI31" s="16"/>
      <c r="HJ31" s="16"/>
      <c r="HK31" s="16"/>
      <c r="HL31" s="16"/>
      <c r="HM31" s="16"/>
      <c r="HN31" s="16"/>
      <c r="HO31" s="16"/>
      <c r="HP31" s="16"/>
      <c r="HQ31" s="16"/>
      <c r="HR31" s="16"/>
      <c r="HS31" s="16"/>
      <c r="HT31" s="16"/>
      <c r="HU31" s="16"/>
      <c r="HV31" s="16"/>
      <c r="HW31" s="16"/>
      <c r="HX31" s="16"/>
      <c r="HY31" s="16"/>
      <c r="HZ31" s="16"/>
      <c r="IA31" s="16"/>
      <c r="IB31" s="16"/>
      <c r="IC31" s="16"/>
      <c r="ID31" s="16"/>
      <c r="IE31" s="16"/>
      <c r="IF31" s="16"/>
      <c r="IG31" s="16"/>
      <c r="IH31" s="16"/>
      <c r="II31" s="16"/>
      <c r="IJ31" s="16"/>
      <c r="IK31" s="16"/>
      <c r="IL31" s="16"/>
      <c r="IM31" s="16"/>
      <c r="IN31" s="16"/>
      <c r="IO31" s="16"/>
      <c r="IP31" s="16"/>
    </row>
    <row r="32" spans="1:251" ht="36" customHeight="1">
      <c r="A32" s="4" t="s">
        <v>7</v>
      </c>
      <c r="B32" s="19">
        <v>0.51</v>
      </c>
      <c r="C32" s="19">
        <v>0.14000000000000001</v>
      </c>
      <c r="D32" s="19">
        <v>0.33</v>
      </c>
      <c r="E32" s="19">
        <v>0.02</v>
      </c>
      <c r="F32" s="29">
        <f>SUM(B32:E32)</f>
        <v>1</v>
      </c>
      <c r="G32" s="20">
        <f>SUMPRODUCT(B32:E32,B35:E35)</f>
        <v>3.5485000000000003E-2</v>
      </c>
      <c r="H32" s="16">
        <v>0.94</v>
      </c>
      <c r="I32" s="16">
        <v>0.02</v>
      </c>
      <c r="J32" s="30">
        <v>1</v>
      </c>
      <c r="K32" s="30">
        <v>1.00024</v>
      </c>
      <c r="L32" s="17">
        <v>1</v>
      </c>
      <c r="M32" s="81">
        <v>1.0004999999999999</v>
      </c>
      <c r="N32" s="30">
        <v>1</v>
      </c>
      <c r="O32" s="7"/>
      <c r="Y32" s="7"/>
      <c r="IQ32" s="2"/>
    </row>
    <row r="33" spans="1:251" ht="36" customHeight="1">
      <c r="A33" s="4" t="s">
        <v>8</v>
      </c>
      <c r="B33" s="51">
        <v>-0.16700000000000001</v>
      </c>
      <c r="C33" s="21">
        <v>0.46600000000000003</v>
      </c>
      <c r="D33" s="21">
        <v>0.65200000000000002</v>
      </c>
      <c r="E33" s="21">
        <v>4.9000000000000002E-2</v>
      </c>
      <c r="F33" s="32">
        <f>SUM(B33:E33)</f>
        <v>1</v>
      </c>
      <c r="G33" s="33"/>
      <c r="H33" s="16"/>
      <c r="I33" s="16"/>
      <c r="J33" s="16"/>
      <c r="K33" s="16"/>
      <c r="L33" s="16"/>
      <c r="M33" s="16"/>
      <c r="N33" s="16"/>
      <c r="Y33" s="7"/>
      <c r="IQ33" s="2"/>
    </row>
    <row r="34" spans="1:251" ht="36" customHeight="1">
      <c r="A34" s="34" t="s">
        <v>28</v>
      </c>
      <c r="B34" s="21">
        <v>0.02</v>
      </c>
      <c r="C34" s="21">
        <v>2.35</v>
      </c>
      <c r="D34" s="21">
        <f>0.19</f>
        <v>0.19</v>
      </c>
      <c r="E34" s="21">
        <v>0.01</v>
      </c>
      <c r="F34" s="16"/>
      <c r="G34" s="35"/>
      <c r="H34" s="35"/>
      <c r="I34" s="16"/>
      <c r="J34" s="16"/>
      <c r="K34" s="16"/>
      <c r="L34" s="16"/>
      <c r="M34" s="16"/>
      <c r="N34" s="16"/>
      <c r="O34" s="13"/>
      <c r="P34" s="13"/>
      <c r="Y34" s="7"/>
      <c r="IQ34" s="2"/>
    </row>
    <row r="35" spans="1:251" ht="36" customHeight="1">
      <c r="A35" s="41" t="s">
        <v>27</v>
      </c>
      <c r="B35" s="49">
        <v>1.5E-3</v>
      </c>
      <c r="C35" s="50">
        <v>0.215</v>
      </c>
      <c r="D35" s="49">
        <v>1.4E-2</v>
      </c>
      <c r="E35" s="49">
        <v>0</v>
      </c>
      <c r="F35" s="52"/>
      <c r="G35" s="52"/>
      <c r="H35" s="53"/>
      <c r="I35" s="52"/>
      <c r="J35" s="52"/>
      <c r="K35" s="52"/>
      <c r="L35" s="52"/>
      <c r="M35" s="52"/>
      <c r="N35" s="52"/>
      <c r="Z35" s="7"/>
    </row>
    <row r="36" spans="1:251" ht="18.75" customHeight="1">
      <c r="A36" s="4"/>
      <c r="B36" s="18"/>
      <c r="C36" s="18"/>
      <c r="D36" s="18"/>
      <c r="E36" s="18"/>
      <c r="H36" s="36"/>
      <c r="Z36" s="7"/>
    </row>
    <row r="37" spans="1:251">
      <c r="A37" s="42"/>
      <c r="B37" s="86" t="s">
        <v>12</v>
      </c>
      <c r="C37" s="86" t="s">
        <v>13</v>
      </c>
      <c r="D37" s="84" t="s">
        <v>9</v>
      </c>
      <c r="E37" s="84"/>
      <c r="F37" s="84"/>
      <c r="G37" s="84"/>
      <c r="H37" s="85" t="s">
        <v>10</v>
      </c>
      <c r="I37" s="85"/>
      <c r="J37" s="85"/>
      <c r="K37" s="85"/>
      <c r="L37" s="88"/>
      <c r="M37" s="86" t="s">
        <v>14</v>
      </c>
      <c r="N37" s="86" t="s">
        <v>15</v>
      </c>
      <c r="O37" s="86" t="s">
        <v>16</v>
      </c>
      <c r="P37" s="85" t="s">
        <v>11</v>
      </c>
      <c r="Q37" s="85"/>
      <c r="R37" s="85"/>
      <c r="S37" s="85"/>
      <c r="T37" s="86" t="s">
        <v>29</v>
      </c>
      <c r="U37" s="86" t="s">
        <v>17</v>
      </c>
      <c r="V37" s="86" t="s">
        <v>18</v>
      </c>
      <c r="W37" s="86" t="s">
        <v>38</v>
      </c>
      <c r="X37" s="86" t="s">
        <v>36</v>
      </c>
      <c r="Y37" s="86" t="s">
        <v>37</v>
      </c>
      <c r="IP37" s="2"/>
      <c r="IQ37" s="2"/>
    </row>
    <row r="38" spans="1:251" ht="27.75" customHeight="1">
      <c r="A38" s="41"/>
      <c r="B38" s="87"/>
      <c r="C38" s="87"/>
      <c r="D38" s="39" t="s">
        <v>19</v>
      </c>
      <c r="E38" s="39" t="s">
        <v>0</v>
      </c>
      <c r="F38" s="39" t="s">
        <v>1</v>
      </c>
      <c r="G38" s="39" t="s">
        <v>2</v>
      </c>
      <c r="H38" s="39" t="s">
        <v>19</v>
      </c>
      <c r="I38" s="39" t="s">
        <v>0</v>
      </c>
      <c r="J38" s="39" t="s">
        <v>1</v>
      </c>
      <c r="K38" s="39" t="s">
        <v>2</v>
      </c>
      <c r="L38" s="39" t="s">
        <v>3</v>
      </c>
      <c r="M38" s="87"/>
      <c r="N38" s="87"/>
      <c r="O38" s="87"/>
      <c r="P38" s="39" t="s">
        <v>19</v>
      </c>
      <c r="Q38" s="39" t="s">
        <v>0</v>
      </c>
      <c r="R38" s="39" t="s">
        <v>1</v>
      </c>
      <c r="S38" s="39" t="s">
        <v>2</v>
      </c>
      <c r="T38" s="87"/>
      <c r="U38" s="87"/>
      <c r="V38" s="87"/>
      <c r="W38" s="89"/>
      <c r="X38" s="89"/>
      <c r="Y38" s="89"/>
      <c r="IO38" s="2"/>
      <c r="IP38" s="2"/>
      <c r="IQ38" s="2"/>
    </row>
    <row r="39" spans="1:251">
      <c r="A39" s="5">
        <v>1</v>
      </c>
      <c r="B39" s="10">
        <f t="shared" ref="B39:B53" si="23">A39*$I$32</f>
        <v>0.02</v>
      </c>
      <c r="C39" s="10">
        <f>$I$32/(1-(A39-1)*$I$5)</f>
        <v>0.02</v>
      </c>
      <c r="D39" s="29">
        <f>B32-B$33*$C39</f>
        <v>0.51334000000000002</v>
      </c>
      <c r="E39" s="29">
        <f>C32-C$6*$C39</f>
        <v>0.13068000000000002</v>
      </c>
      <c r="F39" s="29">
        <f>D32-D$6*$C39</f>
        <v>0.31696000000000002</v>
      </c>
      <c r="G39" s="37">
        <f>E32-E$6*$C39</f>
        <v>1.9020000000000002E-2</v>
      </c>
      <c r="H39" s="29">
        <f t="shared" ref="H39:H53" si="24">D39/SUM($D39:$G39)</f>
        <v>0.52381632653061216</v>
      </c>
      <c r="I39" s="29">
        <f t="shared" ref="I39:I53" si="25">E39/SUM($D39:$G39)</f>
        <v>0.13334693877551021</v>
      </c>
      <c r="J39" s="29">
        <f t="shared" ref="J39:J53" si="26">F39/SUM($D39:$G39)</f>
        <v>0.3234285714285714</v>
      </c>
      <c r="K39" s="37">
        <f t="shared" ref="K39:K53" si="27">G39/SUM($D39:$G39)</f>
        <v>1.9408163265306123E-2</v>
      </c>
      <c r="L39" s="29">
        <f t="shared" ref="L39:L53" si="28">SUM(H39:K39)</f>
        <v>0.99999999999999989</v>
      </c>
      <c r="M39" s="32">
        <f>SUMPRODUCT(B32:E32,$B$34:$E$34)</f>
        <v>0.40210000000000001</v>
      </c>
      <c r="N39" s="32">
        <f t="shared" ref="N39:N53" si="29">SUMPRODUCT(B$33:E$33,$B$34:$E$34)</f>
        <v>1.2161300000000004</v>
      </c>
      <c r="O39" s="37">
        <f>$G$32/(C39*(1-N39)+M39)</f>
        <v>8.920818528151675E-2</v>
      </c>
      <c r="P39" s="33">
        <f>$O39*B34</f>
        <v>1.784163705630335E-3</v>
      </c>
      <c r="Q39" s="29">
        <f>$O39*C34</f>
        <v>0.20963923541156437</v>
      </c>
      <c r="R39" s="37">
        <f>$O39*D34</f>
        <v>1.6949555203488183E-2</v>
      </c>
      <c r="S39" s="33">
        <f>$O39*E34</f>
        <v>8.9208185281516752E-4</v>
      </c>
      <c r="T39" s="30">
        <f t="shared" ref="T39:T53" si="30">$J$32*(SUMPRODUCT(H39:K39,P39:S39)/SUMPRODUCT(H39:K39,P39:S39,$K$32:$N$32))</f>
        <v>0.99991377879321497</v>
      </c>
      <c r="U39" s="10">
        <f>1000*LN(T39)</f>
        <v>-8.6224924046953449E-2</v>
      </c>
      <c r="V39" s="37">
        <f>(G32-O39*C39)/(1-C39)</f>
        <v>3.4388608463642514E-2</v>
      </c>
      <c r="W39" s="10">
        <f>X39-U39</f>
        <v>0.94433533549402016</v>
      </c>
      <c r="X39" s="9">
        <f>(H32*G32+U39*V39*(1-C39))/(O39*C39+V39*(1-C39))</f>
        <v>0.85811041144706668</v>
      </c>
      <c r="Y39" s="10">
        <f>X39</f>
        <v>0.85811041144706668</v>
      </c>
      <c r="IO39" s="2"/>
      <c r="IP39" s="2"/>
      <c r="IQ39" s="2"/>
    </row>
    <row r="40" spans="1:251">
      <c r="A40" s="5">
        <v>2</v>
      </c>
      <c r="B40" s="10">
        <f t="shared" si="23"/>
        <v>0.04</v>
      </c>
      <c r="C40" s="10">
        <f t="shared" ref="C40:C53" si="31">$I$32/(1-(A40-1)*$I$5)</f>
        <v>2.0408163265306124E-2</v>
      </c>
      <c r="D40" s="29">
        <f t="shared" ref="D40:D53" si="32">H39-B$6*$C40</f>
        <v>0.52722448979591829</v>
      </c>
      <c r="E40" s="29">
        <f t="shared" ref="E40:E53" si="33">I39-C$6*$C40</f>
        <v>0.12383673469387756</v>
      </c>
      <c r="F40" s="29">
        <f t="shared" ref="F40:F53" si="34">J39-D$6*$C40</f>
        <v>0.31012244897959179</v>
      </c>
      <c r="G40" s="37">
        <f t="shared" ref="G40:G53" si="35">K39-E$6*$C40</f>
        <v>1.8408163265306123E-2</v>
      </c>
      <c r="H40" s="29">
        <f t="shared" si="24"/>
        <v>0.53820833333333329</v>
      </c>
      <c r="I40" s="29">
        <f t="shared" si="25"/>
        <v>0.12641666666666668</v>
      </c>
      <c r="J40" s="29">
        <f t="shared" si="26"/>
        <v>0.31658333333333327</v>
      </c>
      <c r="K40" s="37">
        <f t="shared" si="27"/>
        <v>1.8791666666666668E-2</v>
      </c>
      <c r="L40" s="29">
        <f t="shared" si="28"/>
        <v>0.99999999999999989</v>
      </c>
      <c r="M40" s="32">
        <f t="shared" ref="M40:M53" si="36">SUMPRODUCT(H39:K39,$B$34:$E$34)</f>
        <v>0.38548714285714286</v>
      </c>
      <c r="N40" s="32">
        <f t="shared" si="29"/>
        <v>1.2161300000000004</v>
      </c>
      <c r="O40" s="37">
        <f t="shared" ref="O40:O53" si="37">$V39/(C40*(1-N40)+M39)</f>
        <v>8.6471068048654717E-2</v>
      </c>
      <c r="P40" s="33">
        <f t="shared" ref="P40:P53" si="38">$O40*B$34</f>
        <v>1.7294213609730944E-3</v>
      </c>
      <c r="Q40" s="29">
        <f t="shared" ref="Q40:Q53" si="39">$O40*C$7</f>
        <v>0.2032070099143386</v>
      </c>
      <c r="R40" s="37">
        <f t="shared" ref="R40:R53" si="40">$O40*D$7</f>
        <v>1.6429502929244395E-2</v>
      </c>
      <c r="S40" s="33">
        <f t="shared" ref="S40:S53" si="41">$O40*E$7</f>
        <v>8.6471068048654719E-4</v>
      </c>
      <c r="T40" s="30">
        <f t="shared" si="30"/>
        <v>0.99991130497253866</v>
      </c>
      <c r="U40" s="10">
        <f>1000*LN(T40)</f>
        <v>-8.8698961097884402E-2</v>
      </c>
      <c r="V40" s="37">
        <f t="shared" ref="V40:V53" si="42">(V39-O40*C40)/(1-C40)</f>
        <v>3.3303557222288095E-2</v>
      </c>
      <c r="W40" s="10">
        <f>X40-U40</f>
        <v>0.94888708835495528</v>
      </c>
      <c r="X40" s="9">
        <f t="shared" ref="X40:X53" si="43">(W39*V39+U40*V40*(1-C40))/(O40*C40+V40*(1-C40))</f>
        <v>0.86018812725707083</v>
      </c>
      <c r="Y40" s="10">
        <f>SUMPRODUCT($X$39:X40,$O$39:O40)/SUM($O$39:O40)</f>
        <v>0.8591330837420984</v>
      </c>
      <c r="IO40" s="2"/>
      <c r="IP40" s="2"/>
      <c r="IQ40" s="2"/>
    </row>
    <row r="41" spans="1:251">
      <c r="A41" s="5">
        <v>3</v>
      </c>
      <c r="B41" s="10">
        <f t="shared" si="23"/>
        <v>0.06</v>
      </c>
      <c r="C41" s="10">
        <f t="shared" si="31"/>
        <v>2.0833333333333336E-2</v>
      </c>
      <c r="D41" s="29">
        <f t="shared" si="32"/>
        <v>0.54168749999999999</v>
      </c>
      <c r="E41" s="29">
        <f t="shared" si="33"/>
        <v>0.11670833333333334</v>
      </c>
      <c r="F41" s="29">
        <f t="shared" si="34"/>
        <v>0.30299999999999994</v>
      </c>
      <c r="G41" s="37">
        <f t="shared" si="35"/>
        <v>1.7770833333333336E-2</v>
      </c>
      <c r="H41" s="29">
        <f t="shared" si="24"/>
        <v>0.55321276595744684</v>
      </c>
      <c r="I41" s="29">
        <f t="shared" si="25"/>
        <v>0.11919148936170215</v>
      </c>
      <c r="J41" s="29">
        <f t="shared" si="26"/>
        <v>0.30944680851063827</v>
      </c>
      <c r="K41" s="37">
        <f t="shared" si="27"/>
        <v>1.8148936170212772E-2</v>
      </c>
      <c r="L41" s="29">
        <f t="shared" si="28"/>
        <v>1</v>
      </c>
      <c r="M41" s="32">
        <f t="shared" si="36"/>
        <v>0.36818208333333341</v>
      </c>
      <c r="N41" s="32">
        <f t="shared" si="29"/>
        <v>1.2161300000000004</v>
      </c>
      <c r="O41" s="37">
        <f t="shared" si="37"/>
        <v>8.7414482599306287E-2</v>
      </c>
      <c r="P41" s="33">
        <f t="shared" si="38"/>
        <v>1.7482896519861258E-3</v>
      </c>
      <c r="Q41" s="29">
        <f t="shared" si="39"/>
        <v>0.20542403410836979</v>
      </c>
      <c r="R41" s="37">
        <f t="shared" si="40"/>
        <v>1.6608751693868194E-2</v>
      </c>
      <c r="S41" s="33">
        <f t="shared" si="41"/>
        <v>8.7414482599306289E-4</v>
      </c>
      <c r="T41" s="30">
        <f t="shared" si="30"/>
        <v>0.99990846554030721</v>
      </c>
      <c r="U41" s="10">
        <f t="shared" ref="U41:U53" si="44">1000*LN(T41)</f>
        <v>-9.1538649227103475E-2</v>
      </c>
      <c r="V41" s="37">
        <f t="shared" si="42"/>
        <v>3.2152260937670693E-2</v>
      </c>
      <c r="W41" s="10">
        <f t="shared" ref="W41:W53" si="45">X41-U41</f>
        <v>0.95389268706035901</v>
      </c>
      <c r="X41" s="9">
        <f t="shared" si="43"/>
        <v>0.86235403783325548</v>
      </c>
      <c r="Y41" s="10">
        <f>SUMPRODUCT($X$39:X41,$O$39:O41)/SUM($O$39:O41)</f>
        <v>0.86020326519039436</v>
      </c>
      <c r="IO41" s="2"/>
      <c r="IP41" s="2"/>
      <c r="IQ41" s="2"/>
    </row>
    <row r="42" spans="1:251">
      <c r="A42" s="5">
        <v>4</v>
      </c>
      <c r="B42" s="10">
        <f t="shared" si="23"/>
        <v>0.08</v>
      </c>
      <c r="C42" s="10">
        <f t="shared" si="31"/>
        <v>2.1276595744680854E-2</v>
      </c>
      <c r="D42" s="29">
        <f t="shared" si="32"/>
        <v>0.55676595744680857</v>
      </c>
      <c r="E42" s="29">
        <f t="shared" si="33"/>
        <v>0.10927659574468088</v>
      </c>
      <c r="F42" s="29">
        <f t="shared" si="34"/>
        <v>0.29557446808510635</v>
      </c>
      <c r="G42" s="37">
        <f t="shared" si="35"/>
        <v>1.7106382978723411E-2</v>
      </c>
      <c r="H42" s="29">
        <f t="shared" si="24"/>
        <v>0.56886956521739129</v>
      </c>
      <c r="I42" s="29">
        <f t="shared" si="25"/>
        <v>0.1116521739130435</v>
      </c>
      <c r="J42" s="29">
        <f t="shared" si="26"/>
        <v>0.30199999999999994</v>
      </c>
      <c r="K42" s="37">
        <f t="shared" si="27"/>
        <v>1.7478260869565224E-2</v>
      </c>
      <c r="L42" s="29">
        <f t="shared" si="28"/>
        <v>1</v>
      </c>
      <c r="M42" s="32">
        <f t="shared" si="36"/>
        <v>0.35014063829787245</v>
      </c>
      <c r="N42" s="32">
        <f t="shared" si="29"/>
        <v>1.2161300000000004</v>
      </c>
      <c r="O42" s="37">
        <f t="shared" si="37"/>
        <v>8.8431555637523737E-2</v>
      </c>
      <c r="P42" s="33">
        <f t="shared" si="38"/>
        <v>1.7686311127504749E-3</v>
      </c>
      <c r="Q42" s="29">
        <f t="shared" si="39"/>
        <v>0.2078141557481808</v>
      </c>
      <c r="R42" s="37">
        <f t="shared" si="40"/>
        <v>1.6801995571129512E-2</v>
      </c>
      <c r="S42" s="33">
        <f t="shared" si="41"/>
        <v>8.8431555637523743E-4</v>
      </c>
      <c r="T42" s="30">
        <f t="shared" si="30"/>
        <v>0.99990517297735337</v>
      </c>
      <c r="U42" s="10">
        <f t="shared" si="44"/>
        <v>-9.4831519012991972E-2</v>
      </c>
      <c r="V42" s="37">
        <f t="shared" si="42"/>
        <v>3.0928798009413016E-2</v>
      </c>
      <c r="W42" s="10">
        <f t="shared" si="45"/>
        <v>0.95944214541167416</v>
      </c>
      <c r="X42" s="9">
        <f t="shared" si="43"/>
        <v>0.86461062639868214</v>
      </c>
      <c r="Y42" s="10">
        <f>SUMPRODUCT($X$39:X42,$O$39:O42)/SUM($O$39:O42)</f>
        <v>0.86131200421218135</v>
      </c>
      <c r="IO42" s="2"/>
      <c r="IP42" s="2"/>
      <c r="IQ42" s="2"/>
    </row>
    <row r="43" spans="1:251">
      <c r="A43" s="5">
        <v>5</v>
      </c>
      <c r="B43" s="10">
        <f t="shared" si="23"/>
        <v>0.1</v>
      </c>
      <c r="C43" s="10">
        <f t="shared" si="31"/>
        <v>2.1739130434782608E-2</v>
      </c>
      <c r="D43" s="29">
        <f t="shared" si="32"/>
        <v>0.57250000000000001</v>
      </c>
      <c r="E43" s="29">
        <f t="shared" si="33"/>
        <v>0.1015217391304348</v>
      </c>
      <c r="F43" s="29">
        <f t="shared" si="34"/>
        <v>0.28782608695652168</v>
      </c>
      <c r="G43" s="37">
        <f t="shared" si="35"/>
        <v>1.6413043478260878E-2</v>
      </c>
      <c r="H43" s="29">
        <f t="shared" si="24"/>
        <v>0.5852222222222222</v>
      </c>
      <c r="I43" s="29">
        <f t="shared" si="25"/>
        <v>0.1037777777777778</v>
      </c>
      <c r="J43" s="29">
        <f t="shared" si="26"/>
        <v>0.29422222222222216</v>
      </c>
      <c r="K43" s="37">
        <f t="shared" si="27"/>
        <v>1.6777777777777787E-2</v>
      </c>
      <c r="L43" s="29">
        <f t="shared" si="28"/>
        <v>1</v>
      </c>
      <c r="M43" s="32">
        <f t="shared" si="36"/>
        <v>0.33131478260869568</v>
      </c>
      <c r="N43" s="32">
        <f t="shared" si="29"/>
        <v>1.2161300000000004</v>
      </c>
      <c r="O43" s="37">
        <f t="shared" si="37"/>
        <v>8.9533941097693456E-2</v>
      </c>
      <c r="P43" s="33">
        <f t="shared" si="38"/>
        <v>1.7906788219538691E-3</v>
      </c>
      <c r="Q43" s="29">
        <f t="shared" si="39"/>
        <v>0.21040476157957963</v>
      </c>
      <c r="R43" s="37">
        <f t="shared" si="40"/>
        <v>1.7011448808561758E-2</v>
      </c>
      <c r="S43" s="33">
        <f t="shared" si="41"/>
        <v>8.9533941097693455E-4</v>
      </c>
      <c r="T43" s="30">
        <f t="shared" si="30"/>
        <v>0.99990130940887134</v>
      </c>
      <c r="U43" s="10">
        <f t="shared" si="44"/>
        <v>-9.8695461365480741E-2</v>
      </c>
      <c r="V43" s="37">
        <f t="shared" si="42"/>
        <v>2.9626461496340118E-2</v>
      </c>
      <c r="W43" s="10">
        <f t="shared" si="45"/>
        <v>0.96565318087913243</v>
      </c>
      <c r="X43" s="9">
        <f t="shared" si="43"/>
        <v>0.86695771951365175</v>
      </c>
      <c r="Y43" s="10">
        <f>SUMPRODUCT($X$39:X43,$O$39:O43)/SUM($O$39:O43)</f>
        <v>0.86245807055388846</v>
      </c>
      <c r="IO43" s="2"/>
      <c r="IP43" s="2"/>
      <c r="IQ43" s="2"/>
    </row>
    <row r="44" spans="1:251">
      <c r="A44" s="5">
        <v>6</v>
      </c>
      <c r="B44" s="10">
        <f t="shared" si="23"/>
        <v>0.12</v>
      </c>
      <c r="C44" s="10">
        <f t="shared" si="31"/>
        <v>2.2222222222222223E-2</v>
      </c>
      <c r="D44" s="29">
        <f t="shared" si="32"/>
        <v>0.58893333333333331</v>
      </c>
      <c r="E44" s="37">
        <f t="shared" si="33"/>
        <v>9.342222222222224E-2</v>
      </c>
      <c r="F44" s="29">
        <f t="shared" si="34"/>
        <v>0.27973333333333328</v>
      </c>
      <c r="G44" s="37">
        <f t="shared" si="35"/>
        <v>1.5688888888888898E-2</v>
      </c>
      <c r="H44" s="29">
        <f t="shared" si="24"/>
        <v>0.60231818181818186</v>
      </c>
      <c r="I44" s="29">
        <f t="shared" si="25"/>
        <v>9.5545454545454572E-2</v>
      </c>
      <c r="J44" s="29">
        <f t="shared" si="26"/>
        <v>0.28609090909090906</v>
      </c>
      <c r="K44" s="37">
        <f t="shared" si="27"/>
        <v>1.6045454545454554E-2</v>
      </c>
      <c r="L44" s="29">
        <f t="shared" si="28"/>
        <v>1</v>
      </c>
      <c r="M44" s="32">
        <f t="shared" si="36"/>
        <v>0.31165222222222222</v>
      </c>
      <c r="N44" s="32">
        <f t="shared" si="29"/>
        <v>1.2161300000000004</v>
      </c>
      <c r="O44" s="37">
        <f t="shared" si="37"/>
        <v>9.0736239831323867E-2</v>
      </c>
      <c r="P44" s="33">
        <f t="shared" si="38"/>
        <v>1.8147247966264774E-3</v>
      </c>
      <c r="Q44" s="29">
        <f t="shared" si="39"/>
        <v>0.21323016360361111</v>
      </c>
      <c r="R44" s="37">
        <f t="shared" si="40"/>
        <v>1.7239885567951536E-2</v>
      </c>
      <c r="S44" s="33">
        <f t="shared" si="41"/>
        <v>9.0736239831323872E-4</v>
      </c>
      <c r="T44" s="30">
        <f t="shared" si="30"/>
        <v>0.9998967121939627</v>
      </c>
      <c r="U44" s="10">
        <f t="shared" si="44"/>
        <v>-0.10329314059007058</v>
      </c>
      <c r="V44" s="37">
        <f t="shared" si="42"/>
        <v>2.8237602897817762E-2</v>
      </c>
      <c r="W44" s="10">
        <f>X44-U44</f>
        <v>0.97268325594951721</v>
      </c>
      <c r="X44" s="9">
        <f t="shared" si="43"/>
        <v>0.86939011535944666</v>
      </c>
      <c r="Y44" s="10">
        <f>SUMPRODUCT($X$39:X44,$O$39:O44)/SUM($O$39:O44)</f>
        <v>0.86364083293628779</v>
      </c>
      <c r="IO44" s="2"/>
      <c r="IP44" s="2"/>
      <c r="IQ44" s="2"/>
    </row>
    <row r="45" spans="1:251">
      <c r="A45" s="5">
        <v>7</v>
      </c>
      <c r="B45" s="10">
        <f t="shared" si="23"/>
        <v>0.14000000000000001</v>
      </c>
      <c r="C45" s="10">
        <f t="shared" si="31"/>
        <v>2.2727272727272728E-2</v>
      </c>
      <c r="D45" s="29">
        <f t="shared" si="32"/>
        <v>0.60611363636363635</v>
      </c>
      <c r="E45" s="37">
        <f t="shared" si="33"/>
        <v>8.4954545454545477E-2</v>
      </c>
      <c r="F45" s="29">
        <f t="shared" si="34"/>
        <v>0.27127272727272722</v>
      </c>
      <c r="G45" s="37">
        <f t="shared" si="35"/>
        <v>1.493181818181819E-2</v>
      </c>
      <c r="H45" s="29">
        <f t="shared" si="24"/>
        <v>0.62020930232558136</v>
      </c>
      <c r="I45" s="37">
        <f t="shared" si="25"/>
        <v>8.6930232558139559E-2</v>
      </c>
      <c r="J45" s="29">
        <f t="shared" si="26"/>
        <v>0.27758139534883713</v>
      </c>
      <c r="K45" s="37">
        <f t="shared" si="27"/>
        <v>1.5279069767441868E-2</v>
      </c>
      <c r="L45" s="29">
        <f t="shared" si="28"/>
        <v>1</v>
      </c>
      <c r="M45" s="32">
        <f t="shared" si="36"/>
        <v>0.29109590909090916</v>
      </c>
      <c r="N45" s="32">
        <f t="shared" si="29"/>
        <v>1.2161300000000004</v>
      </c>
      <c r="O45" s="37">
        <f t="shared" si="37"/>
        <v>9.205707317305474E-2</v>
      </c>
      <c r="P45" s="33">
        <f t="shared" si="38"/>
        <v>1.8411414634610949E-3</v>
      </c>
      <c r="Q45" s="29">
        <f t="shared" si="39"/>
        <v>0.21633412195667864</v>
      </c>
      <c r="R45" s="37">
        <f t="shared" si="40"/>
        <v>1.7490843902880401E-2</v>
      </c>
      <c r="S45" s="33">
        <f t="shared" si="41"/>
        <v>9.2057073173054747E-4</v>
      </c>
      <c r="T45" s="30">
        <f t="shared" si="30"/>
        <v>0.99989115044488519</v>
      </c>
      <c r="U45" s="10">
        <f t="shared" si="44"/>
        <v>-0.10885547965756023</v>
      </c>
      <c r="V45" s="37">
        <f t="shared" si="42"/>
        <v>2.6753429170486672E-2</v>
      </c>
      <c r="W45" s="10">
        <f>X45-U45</f>
        <v>0.98074867535464849</v>
      </c>
      <c r="X45" s="9">
        <f t="shared" si="43"/>
        <v>0.87189319569708823</v>
      </c>
      <c r="Y45" s="10">
        <f>SUMPRODUCT($X$39:X45,$O$39:O45)/SUM($O$39:O45)</f>
        <v>0.86485856999257693</v>
      </c>
      <c r="IO45" s="2"/>
      <c r="IP45" s="2"/>
      <c r="IQ45" s="2"/>
    </row>
    <row r="46" spans="1:251">
      <c r="A46" s="5">
        <v>8</v>
      </c>
      <c r="B46" s="10">
        <f t="shared" si="23"/>
        <v>0.16</v>
      </c>
      <c r="C46" s="10">
        <f t="shared" si="31"/>
        <v>2.3255813953488372E-2</v>
      </c>
      <c r="D46" s="29">
        <f t="shared" si="32"/>
        <v>0.62409302325581395</v>
      </c>
      <c r="E46" s="37">
        <f t="shared" si="33"/>
        <v>7.6093023255813977E-2</v>
      </c>
      <c r="F46" s="29">
        <f t="shared" si="34"/>
        <v>0.26241860465116273</v>
      </c>
      <c r="G46" s="37">
        <f t="shared" si="35"/>
        <v>1.4139534883720937E-2</v>
      </c>
      <c r="H46" s="29">
        <f t="shared" si="24"/>
        <v>0.63895238095238094</v>
      </c>
      <c r="I46" s="37">
        <f t="shared" si="25"/>
        <v>7.7904761904761935E-2</v>
      </c>
      <c r="J46" s="29">
        <f t="shared" si="26"/>
        <v>0.26866666666666661</v>
      </c>
      <c r="K46" s="37">
        <f t="shared" si="27"/>
        <v>1.4476190476190485E-2</v>
      </c>
      <c r="L46" s="29">
        <f t="shared" si="28"/>
        <v>1</v>
      </c>
      <c r="M46" s="32">
        <f t="shared" si="36"/>
        <v>0.26958348837209306</v>
      </c>
      <c r="N46" s="32">
        <f t="shared" si="29"/>
        <v>1.2161300000000004</v>
      </c>
      <c r="O46" s="37">
        <f t="shared" si="37"/>
        <v>9.3520689940101237E-2</v>
      </c>
      <c r="P46" s="33">
        <f t="shared" si="38"/>
        <v>1.8704137988020248E-3</v>
      </c>
      <c r="Q46" s="29">
        <f t="shared" si="39"/>
        <v>0.21977362135923792</v>
      </c>
      <c r="R46" s="37">
        <f t="shared" si="40"/>
        <v>1.7768931088619235E-2</v>
      </c>
      <c r="S46" s="33">
        <f t="shared" si="41"/>
        <v>9.3520689940101238E-4</v>
      </c>
      <c r="T46" s="30">
        <f t="shared" si="30"/>
        <v>0.99988428503480131</v>
      </c>
      <c r="U46" s="10">
        <f t="shared" si="44"/>
        <v>-0.11572166069179068</v>
      </c>
      <c r="V46" s="37">
        <f t="shared" si="42"/>
        <v>2.516373248549585E-2</v>
      </c>
      <c r="W46" s="10">
        <f t="shared" si="45"/>
        <v>0.99015618013325124</v>
      </c>
      <c r="X46" s="9">
        <f t="shared" si="43"/>
        <v>0.87443451944146056</v>
      </c>
      <c r="Y46" s="10">
        <f>SUMPRODUCT($X$39:X46,$O$39:O46)/SUM($O$39:O46)</f>
        <v>0.86610694302189772</v>
      </c>
      <c r="IO46" s="2"/>
      <c r="IP46" s="2"/>
      <c r="IQ46" s="2"/>
    </row>
    <row r="47" spans="1:251">
      <c r="A47" s="5">
        <v>9</v>
      </c>
      <c r="B47" s="10">
        <f t="shared" si="23"/>
        <v>0.18</v>
      </c>
      <c r="C47" s="10">
        <f t="shared" si="31"/>
        <v>2.3809523809523812E-2</v>
      </c>
      <c r="D47" s="29">
        <f t="shared" si="32"/>
        <v>0.6429285714285714</v>
      </c>
      <c r="E47" s="37">
        <f t="shared" si="33"/>
        <v>6.6809523809523833E-2</v>
      </c>
      <c r="F47" s="29">
        <f t="shared" si="34"/>
        <v>0.25314285714285706</v>
      </c>
      <c r="G47" s="37">
        <f t="shared" si="35"/>
        <v>1.3309523809523818E-2</v>
      </c>
      <c r="H47" s="29">
        <f t="shared" si="24"/>
        <v>0.65860975609756101</v>
      </c>
      <c r="I47" s="37">
        <f t="shared" si="25"/>
        <v>6.8439024390243935E-2</v>
      </c>
      <c r="J47" s="29">
        <f t="shared" si="26"/>
        <v>0.25931707317073166</v>
      </c>
      <c r="K47" s="37">
        <f t="shared" si="27"/>
        <v>1.3634146341463425E-2</v>
      </c>
      <c r="L47" s="29">
        <f t="shared" si="28"/>
        <v>1</v>
      </c>
      <c r="M47" s="32">
        <f t="shared" si="36"/>
        <v>0.24704666666666672</v>
      </c>
      <c r="N47" s="32">
        <f t="shared" si="29"/>
        <v>1.2161300000000004</v>
      </c>
      <c r="O47" s="37">
        <f t="shared" si="37"/>
        <v>9.5159457567850353E-2</v>
      </c>
      <c r="P47" s="33">
        <f t="shared" si="38"/>
        <v>1.903189151357007E-3</v>
      </c>
      <c r="Q47" s="29">
        <f t="shared" si="39"/>
        <v>0.22362472528444835</v>
      </c>
      <c r="R47" s="37">
        <f t="shared" si="40"/>
        <v>1.8080296937891566E-2</v>
      </c>
      <c r="S47" s="33">
        <f t="shared" si="41"/>
        <v>9.5159457567850351E-4</v>
      </c>
      <c r="T47" s="30">
        <f t="shared" si="30"/>
        <v>0.99987559674979887</v>
      </c>
      <c r="U47" s="10">
        <f t="shared" si="44"/>
        <v>-0.12441098892728483</v>
      </c>
      <c r="V47" s="37">
        <f t="shared" si="42"/>
        <v>2.3456519678609157E-2</v>
      </c>
      <c r="W47" s="10">
        <f t="shared" si="45"/>
        <v>1.0013579423638967</v>
      </c>
      <c r="X47" s="9">
        <f t="shared" si="43"/>
        <v>0.876946953436612</v>
      </c>
      <c r="Y47" s="10">
        <f>SUMPRODUCT($X$39:X47,$O$39:O47)/SUM($O$39:O47)</f>
        <v>0.86737646672199731</v>
      </c>
      <c r="IO47" s="2"/>
      <c r="IP47" s="2"/>
      <c r="IQ47" s="2"/>
    </row>
    <row r="48" spans="1:251">
      <c r="A48" s="5">
        <v>10</v>
      </c>
      <c r="B48" s="10">
        <f t="shared" si="23"/>
        <v>0.2</v>
      </c>
      <c r="C48" s="10">
        <f t="shared" si="31"/>
        <v>2.4390243902439022E-2</v>
      </c>
      <c r="D48" s="29">
        <f t="shared" si="32"/>
        <v>0.66268292682926833</v>
      </c>
      <c r="E48" s="37">
        <f t="shared" si="33"/>
        <v>5.7073170731707354E-2</v>
      </c>
      <c r="F48" s="29">
        <f t="shared" si="34"/>
        <v>0.2434146341463414</v>
      </c>
      <c r="G48" s="37">
        <f t="shared" si="35"/>
        <v>1.2439024390243913E-2</v>
      </c>
      <c r="H48" s="29">
        <f t="shared" si="24"/>
        <v>0.67925000000000002</v>
      </c>
      <c r="I48" s="37">
        <f t="shared" si="25"/>
        <v>5.8500000000000038E-2</v>
      </c>
      <c r="J48" s="29">
        <f t="shared" si="26"/>
        <v>0.24949999999999994</v>
      </c>
      <c r="K48" s="37">
        <f t="shared" si="27"/>
        <v>1.2750000000000011E-2</v>
      </c>
      <c r="L48" s="29">
        <f t="shared" si="28"/>
        <v>1</v>
      </c>
      <c r="M48" s="32">
        <f t="shared" si="36"/>
        <v>0.2234104878048781</v>
      </c>
      <c r="N48" s="32">
        <f t="shared" si="29"/>
        <v>1.2161300000000004</v>
      </c>
      <c r="O48" s="37">
        <f t="shared" si="37"/>
        <v>9.7017888365323768E-2</v>
      </c>
      <c r="P48" s="33">
        <f t="shared" si="38"/>
        <v>1.9403577673064755E-3</v>
      </c>
      <c r="Q48" s="29">
        <f t="shared" si="39"/>
        <v>0.22799203765851087</v>
      </c>
      <c r="R48" s="37">
        <f t="shared" si="40"/>
        <v>1.8433398789411515E-2</v>
      </c>
      <c r="S48" s="33">
        <f t="shared" si="41"/>
        <v>9.7017888365323775E-4</v>
      </c>
      <c r="T48" s="30">
        <f t="shared" si="30"/>
        <v>0.99986424844974231</v>
      </c>
      <c r="U48" s="10">
        <f t="shared" si="44"/>
        <v>-0.13576076533337203</v>
      </c>
      <c r="V48" s="37">
        <f t="shared" si="42"/>
        <v>2.1617485461441294E-2</v>
      </c>
      <c r="W48" s="10">
        <f t="shared" si="45"/>
        <v>1.0150534666952775</v>
      </c>
      <c r="X48" s="9">
        <f t="shared" si="43"/>
        <v>0.87929270136190552</v>
      </c>
      <c r="Y48" s="10">
        <f>SUMPRODUCT($X$39:X48,$O$39:O48)/SUM($O$39:O48)</f>
        <v>0.86864752074086149</v>
      </c>
      <c r="IO48" s="2"/>
      <c r="IP48" s="2"/>
      <c r="IQ48" s="2"/>
    </row>
    <row r="49" spans="1:251">
      <c r="A49" s="5">
        <v>11</v>
      </c>
      <c r="B49" s="10">
        <f t="shared" si="23"/>
        <v>0.22</v>
      </c>
      <c r="C49" s="10">
        <f t="shared" si="31"/>
        <v>2.4999999999999998E-2</v>
      </c>
      <c r="D49" s="29">
        <f t="shared" si="32"/>
        <v>0.68342500000000006</v>
      </c>
      <c r="E49" s="37">
        <f t="shared" si="33"/>
        <v>4.6850000000000037E-2</v>
      </c>
      <c r="F49" s="29">
        <f t="shared" si="34"/>
        <v>0.23319999999999994</v>
      </c>
      <c r="G49" s="37">
        <f t="shared" si="35"/>
        <v>1.1525000000000011E-2</v>
      </c>
      <c r="H49" s="29">
        <f t="shared" si="24"/>
        <v>0.70094871794871794</v>
      </c>
      <c r="I49" s="37">
        <f t="shared" si="25"/>
        <v>4.8051282051282083E-2</v>
      </c>
      <c r="J49" s="29">
        <f t="shared" si="26"/>
        <v>0.23917948717948709</v>
      </c>
      <c r="K49" s="37">
        <f t="shared" si="27"/>
        <v>1.1820512820512831E-2</v>
      </c>
      <c r="L49" s="29">
        <f t="shared" si="28"/>
        <v>1</v>
      </c>
      <c r="M49" s="32">
        <f t="shared" si="36"/>
        <v>0.19859250000000006</v>
      </c>
      <c r="N49" s="32">
        <f t="shared" si="29"/>
        <v>1.2161300000000004</v>
      </c>
      <c r="O49" s="37">
        <f t="shared" si="37"/>
        <v>9.9159485157962884E-2</v>
      </c>
      <c r="P49" s="33">
        <f t="shared" si="38"/>
        <v>1.9831897031592576E-3</v>
      </c>
      <c r="Q49" s="29">
        <f t="shared" si="39"/>
        <v>0.2330247901212128</v>
      </c>
      <c r="R49" s="37">
        <f t="shared" si="40"/>
        <v>1.8840302180012949E-2</v>
      </c>
      <c r="S49" s="33">
        <f t="shared" si="41"/>
        <v>9.915948515796288E-4</v>
      </c>
      <c r="T49" s="30">
        <f t="shared" si="30"/>
        <v>0.9998487977426902</v>
      </c>
      <c r="U49" s="10">
        <f t="shared" si="44"/>
        <v>-0.15121368952350817</v>
      </c>
      <c r="V49" s="37">
        <f t="shared" si="42"/>
        <v>1.9629229058966382E-2</v>
      </c>
      <c r="W49" s="10">
        <f t="shared" si="45"/>
        <v>1.0323939104170186</v>
      </c>
      <c r="X49" s="9">
        <f t="shared" si="43"/>
        <v>0.88118022089351034</v>
      </c>
      <c r="Y49" s="10">
        <f>SUMPRODUCT($X$39:X49,$O$39:O49)/SUM($O$39:O49)</f>
        <v>0.86987952598776164</v>
      </c>
    </row>
    <row r="50" spans="1:251">
      <c r="A50" s="5">
        <v>12</v>
      </c>
      <c r="B50" s="10">
        <f t="shared" si="23"/>
        <v>0.24</v>
      </c>
      <c r="C50" s="10">
        <f t="shared" si="31"/>
        <v>2.564102564102564E-2</v>
      </c>
      <c r="D50" s="29">
        <f t="shared" si="32"/>
        <v>0.70523076923076922</v>
      </c>
      <c r="E50" s="37">
        <f t="shared" si="33"/>
        <v>3.6102564102564134E-2</v>
      </c>
      <c r="F50" s="29">
        <f t="shared" si="34"/>
        <v>0.22246153846153838</v>
      </c>
      <c r="G50" s="37">
        <f t="shared" si="35"/>
        <v>1.0564102564102574E-2</v>
      </c>
      <c r="H50" s="29">
        <f t="shared" si="24"/>
        <v>0.72378947368421054</v>
      </c>
      <c r="I50" s="37">
        <f t="shared" si="25"/>
        <v>3.70526315789474E-2</v>
      </c>
      <c r="J50" s="29">
        <f t="shared" si="26"/>
        <v>0.22831578947368414</v>
      </c>
      <c r="K50" s="37">
        <f t="shared" si="27"/>
        <v>1.0842105263157905E-2</v>
      </c>
      <c r="L50" s="29">
        <f t="shared" si="28"/>
        <v>1</v>
      </c>
      <c r="M50" s="32">
        <f t="shared" si="36"/>
        <v>0.17250179487179493</v>
      </c>
      <c r="N50" s="32">
        <f t="shared" si="29"/>
        <v>1.2161300000000004</v>
      </c>
      <c r="O50" s="37">
        <f t="shared" si="37"/>
        <v>0.10167913681501753</v>
      </c>
      <c r="P50" s="33">
        <f t="shared" si="38"/>
        <v>2.0335827363003505E-3</v>
      </c>
      <c r="Q50" s="29">
        <f t="shared" si="39"/>
        <v>0.23894597151529121</v>
      </c>
      <c r="R50" s="37">
        <f t="shared" si="40"/>
        <v>1.931903599485333E-2</v>
      </c>
      <c r="S50" s="33">
        <f t="shared" si="41"/>
        <v>1.0167913681501752E-3</v>
      </c>
      <c r="T50" s="30">
        <f t="shared" si="30"/>
        <v>0.99982652930622085</v>
      </c>
      <c r="U50" s="10">
        <f t="shared" si="44"/>
        <v>-0.17348574156021207</v>
      </c>
      <c r="V50" s="37">
        <f t="shared" si="42"/>
        <v>1.7470020960122928E-2</v>
      </c>
      <c r="W50" s="10">
        <f t="shared" si="45"/>
        <v>1.0554363144566392</v>
      </c>
      <c r="X50" s="9">
        <f t="shared" si="43"/>
        <v>0.88195057289642709</v>
      </c>
      <c r="Y50" s="10">
        <f>SUMPRODUCT($X$39:X50,$O$39:O50)/SUM($O$39:O50)</f>
        <v>0.87098488042226163</v>
      </c>
    </row>
    <row r="51" spans="1:251">
      <c r="A51" s="5">
        <v>13</v>
      </c>
      <c r="B51" s="10">
        <f t="shared" si="23"/>
        <v>0.26</v>
      </c>
      <c r="C51" s="10">
        <f t="shared" si="31"/>
        <v>2.6315789473684209E-2</v>
      </c>
      <c r="D51" s="29">
        <f t="shared" si="32"/>
        <v>0.72818421052631577</v>
      </c>
      <c r="E51" s="37">
        <f t="shared" si="33"/>
        <v>2.4789473684210556E-2</v>
      </c>
      <c r="F51" s="29">
        <f t="shared" si="34"/>
        <v>0.21115789473684204</v>
      </c>
      <c r="G51" s="37">
        <f t="shared" si="35"/>
        <v>9.5526315789473785E-3</v>
      </c>
      <c r="H51" s="29">
        <f t="shared" si="24"/>
        <v>0.74786486486486492</v>
      </c>
      <c r="I51" s="37">
        <f t="shared" si="25"/>
        <v>2.5459459459459492E-2</v>
      </c>
      <c r="J51" s="29">
        <f t="shared" si="26"/>
        <v>0.21686486486486481</v>
      </c>
      <c r="K51" s="37">
        <f t="shared" si="27"/>
        <v>9.8108108108108227E-3</v>
      </c>
      <c r="L51" s="29">
        <f t="shared" si="28"/>
        <v>1</v>
      </c>
      <c r="M51" s="32">
        <f t="shared" si="36"/>
        <v>0.14503789473684217</v>
      </c>
      <c r="N51" s="32">
        <f t="shared" si="29"/>
        <v>1.2161300000000004</v>
      </c>
      <c r="O51" s="37">
        <f t="shared" si="37"/>
        <v>0.10472744409270425</v>
      </c>
      <c r="P51" s="33">
        <f t="shared" si="38"/>
        <v>2.0945488818540849E-3</v>
      </c>
      <c r="Q51" s="29">
        <f t="shared" si="39"/>
        <v>0.246109493617855</v>
      </c>
      <c r="R51" s="37">
        <f t="shared" si="40"/>
        <v>1.9898214377613809E-2</v>
      </c>
      <c r="S51" s="33">
        <f t="shared" si="41"/>
        <v>1.0472744409270424E-3</v>
      </c>
      <c r="T51" s="30">
        <f t="shared" si="30"/>
        <v>0.99979165314993146</v>
      </c>
      <c r="U51" s="10">
        <f>1000*LN(T51)</f>
        <v>-0.20836855728864787</v>
      </c>
      <c r="V51" s="37">
        <f t="shared" si="42"/>
        <v>1.5111712226809919E-2</v>
      </c>
      <c r="W51" s="10">
        <f>X51-U51</f>
        <v>1.0883075226220822</v>
      </c>
      <c r="X51" s="9">
        <f t="shared" si="43"/>
        <v>0.8799389653334343</v>
      </c>
      <c r="Y51" s="10">
        <f>SUMPRODUCT($X$39:X51,$O$39:O51)/SUM($O$39:O51)</f>
        <v>0.87175660750606232</v>
      </c>
    </row>
    <row r="52" spans="1:251">
      <c r="A52" s="5">
        <v>14</v>
      </c>
      <c r="B52" s="10">
        <f t="shared" si="23"/>
        <v>0.28000000000000003</v>
      </c>
      <c r="C52" s="10">
        <f t="shared" si="31"/>
        <v>2.7027027027027029E-2</v>
      </c>
      <c r="D52" s="29">
        <f t="shared" si="32"/>
        <v>0.7523783783783784</v>
      </c>
      <c r="E52" s="37">
        <f t="shared" si="33"/>
        <v>1.2864864864864895E-2</v>
      </c>
      <c r="F52" s="29">
        <f t="shared" si="34"/>
        <v>0.19924324324324319</v>
      </c>
      <c r="G52" s="37">
        <f t="shared" si="35"/>
        <v>8.4864864864864983E-3</v>
      </c>
      <c r="H52" s="29">
        <f t="shared" si="24"/>
        <v>0.77327777777777773</v>
      </c>
      <c r="I52" s="37">
        <f t="shared" si="25"/>
        <v>1.3222222222222253E-2</v>
      </c>
      <c r="J52" s="29">
        <f t="shared" si="26"/>
        <v>0.20477777777777773</v>
      </c>
      <c r="K52" s="37">
        <f t="shared" si="27"/>
        <v>8.7222222222222336E-3</v>
      </c>
      <c r="L52" s="29">
        <f t="shared" si="28"/>
        <v>0.99999999999999989</v>
      </c>
      <c r="M52" s="32">
        <f t="shared" si="36"/>
        <v>0.11608945945945952</v>
      </c>
      <c r="N52" s="32">
        <f t="shared" si="29"/>
        <v>1.2161300000000004</v>
      </c>
      <c r="O52" s="37">
        <f t="shared" si="37"/>
        <v>0.10856384691220064</v>
      </c>
      <c r="P52" s="33">
        <f t="shared" si="38"/>
        <v>2.1712769382440131E-3</v>
      </c>
      <c r="Q52" s="29">
        <f t="shared" si="39"/>
        <v>0.2551250402436715</v>
      </c>
      <c r="R52" s="37">
        <f t="shared" si="40"/>
        <v>2.0627130913318123E-2</v>
      </c>
      <c r="S52" s="33">
        <f t="shared" si="41"/>
        <v>1.0856384691220065E-3</v>
      </c>
      <c r="T52" s="30">
        <f t="shared" si="30"/>
        <v>0.99972923421446125</v>
      </c>
      <c r="U52" s="10">
        <f t="shared" si="44"/>
        <v>-0.27080244921238883</v>
      </c>
      <c r="V52" s="37">
        <f t="shared" si="42"/>
        <v>1.2515819596660175E-2</v>
      </c>
      <c r="W52" s="10">
        <f t="shared" si="45"/>
        <v>1.1408877443419505</v>
      </c>
      <c r="X52" s="9">
        <f t="shared" si="43"/>
        <v>0.87008529512956156</v>
      </c>
      <c r="Y52" s="10">
        <f>SUMPRODUCT($X$39:X52,$O$39:O52)/SUM($O$39:O52)</f>
        <v>0.87161953205489728</v>
      </c>
    </row>
    <row r="53" spans="1:251">
      <c r="A53" s="43">
        <v>15</v>
      </c>
      <c r="B53" s="12">
        <f t="shared" si="23"/>
        <v>0.3</v>
      </c>
      <c r="C53" s="12">
        <f t="shared" si="31"/>
        <v>2.777777777777778E-2</v>
      </c>
      <c r="D53" s="44">
        <f t="shared" si="32"/>
        <v>0.77791666666666659</v>
      </c>
      <c r="E53" s="45">
        <f t="shared" si="33"/>
        <v>2.7777777777780732E-4</v>
      </c>
      <c r="F53" s="44">
        <f t="shared" si="34"/>
        <v>0.18666666666666662</v>
      </c>
      <c r="G53" s="45">
        <f t="shared" si="35"/>
        <v>7.3611111111111221E-3</v>
      </c>
      <c r="H53" s="44">
        <f t="shared" si="24"/>
        <v>0.80014285714285704</v>
      </c>
      <c r="I53" s="45">
        <f t="shared" si="25"/>
        <v>2.8571428571431609E-4</v>
      </c>
      <c r="J53" s="44">
        <f t="shared" si="26"/>
        <v>0.19199999999999995</v>
      </c>
      <c r="K53" s="45">
        <f t="shared" si="27"/>
        <v>7.5714285714285831E-3</v>
      </c>
      <c r="L53" s="44">
        <f t="shared" si="28"/>
        <v>0.99999999999999989</v>
      </c>
      <c r="M53" s="46">
        <f t="shared" si="36"/>
        <v>8.5532777777777846E-2</v>
      </c>
      <c r="N53" s="46">
        <f t="shared" si="29"/>
        <v>1.2161300000000004</v>
      </c>
      <c r="O53" s="45">
        <f t="shared" si="37"/>
        <v>0.11369144885050023</v>
      </c>
      <c r="P53" s="47">
        <f t="shared" si="38"/>
        <v>2.2738289770100045E-3</v>
      </c>
      <c r="Q53" s="44">
        <f t="shared" si="39"/>
        <v>0.26717490479867556</v>
      </c>
      <c r="R53" s="45">
        <f t="shared" si="40"/>
        <v>2.1601375281595045E-2</v>
      </c>
      <c r="S53" s="47">
        <f t="shared" si="41"/>
        <v>1.1369144885050022E-3</v>
      </c>
      <c r="T53" s="48">
        <f t="shared" si="30"/>
        <v>0.99958535543719684</v>
      </c>
      <c r="U53" s="12">
        <f t="shared" si="44"/>
        <v>-0.41473055163057609</v>
      </c>
      <c r="V53" s="45">
        <f t="shared" si="42"/>
        <v>9.6250873322647462E-3</v>
      </c>
      <c r="W53" s="12">
        <f t="shared" si="45"/>
        <v>1.2455360099791037</v>
      </c>
      <c r="X53" s="11">
        <f t="shared" si="43"/>
        <v>0.8308054583485277</v>
      </c>
      <c r="Y53" s="12">
        <f>SUMPRODUCT($X$39:X53,$O$39:O53)/SUM($O$39:O53)</f>
        <v>0.86839127148214201</v>
      </c>
    </row>
    <row r="55" spans="1:251" ht="15.75" customHeight="1">
      <c r="A55" s="90" t="s">
        <v>30</v>
      </c>
      <c r="B55" s="91"/>
      <c r="C55" s="91"/>
      <c r="D55" s="91"/>
      <c r="E55" s="91"/>
      <c r="F55" s="91"/>
      <c r="G55" s="91"/>
      <c r="H55" s="91"/>
      <c r="I55" s="91"/>
      <c r="J55" s="91"/>
      <c r="K55" s="91"/>
      <c r="L55" s="91"/>
      <c r="M55" s="91"/>
      <c r="N55" s="91"/>
      <c r="O55" s="91"/>
      <c r="P55" s="91"/>
      <c r="Q55" s="91"/>
      <c r="R55" s="91"/>
      <c r="S55" s="91"/>
      <c r="T55" s="91"/>
      <c r="U55" s="91"/>
      <c r="V55" s="10"/>
      <c r="W55" s="10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  <c r="GB55" s="2"/>
      <c r="GC55" s="2"/>
      <c r="GD55" s="2"/>
      <c r="GE55" s="2"/>
      <c r="GF55" s="2"/>
      <c r="GG55" s="2"/>
      <c r="GH55" s="2"/>
      <c r="GI55" s="2"/>
      <c r="GJ55" s="2"/>
      <c r="GK55" s="2"/>
      <c r="GL55" s="2"/>
      <c r="GM55" s="2"/>
      <c r="GN55" s="2"/>
      <c r="GO55" s="2"/>
      <c r="GP55" s="2"/>
      <c r="GQ55" s="2"/>
      <c r="GR55" s="2"/>
      <c r="GS55" s="2"/>
      <c r="GT55" s="2"/>
      <c r="GU55" s="2"/>
      <c r="GV55" s="2"/>
      <c r="GW55" s="2"/>
      <c r="GX55" s="2"/>
      <c r="GY55" s="2"/>
      <c r="GZ55" s="2"/>
      <c r="HA55" s="2"/>
      <c r="HB55" s="2"/>
      <c r="HC55" s="2"/>
      <c r="HD55" s="2"/>
      <c r="HE55" s="2"/>
      <c r="HF55" s="2"/>
      <c r="HG55" s="2"/>
      <c r="HH55" s="2"/>
      <c r="HI55" s="2"/>
      <c r="HJ55" s="2"/>
      <c r="HK55" s="2"/>
      <c r="HL55" s="2"/>
      <c r="HM55" s="2"/>
      <c r="HN55" s="2"/>
      <c r="HO55" s="2"/>
      <c r="HP55" s="2"/>
      <c r="HQ55" s="2"/>
      <c r="HR55" s="2"/>
      <c r="HS55" s="2"/>
      <c r="HT55" s="2"/>
      <c r="HU55" s="2"/>
      <c r="HV55" s="2"/>
      <c r="HW55" s="2"/>
      <c r="HX55" s="2"/>
      <c r="HY55" s="2"/>
      <c r="HZ55" s="2"/>
      <c r="IA55" s="2"/>
      <c r="IB55" s="2"/>
      <c r="IC55" s="2"/>
      <c r="ID55" s="2"/>
      <c r="IE55" s="2"/>
      <c r="IF55" s="2"/>
      <c r="IG55" s="2"/>
      <c r="IH55" s="2"/>
      <c r="II55" s="2"/>
      <c r="IJ55" s="2"/>
      <c r="IK55" s="2"/>
      <c r="IL55" s="2"/>
      <c r="IM55" s="2"/>
      <c r="IN55" s="2"/>
      <c r="IO55" s="2"/>
      <c r="IP55" s="2"/>
      <c r="IQ55" s="2"/>
    </row>
  </sheetData>
  <mergeCells count="31">
    <mergeCell ref="V37:V38"/>
    <mergeCell ref="W37:W38"/>
    <mergeCell ref="D37:G37"/>
    <mergeCell ref="P37:S37"/>
    <mergeCell ref="A30:Y30"/>
    <mergeCell ref="X37:X38"/>
    <mergeCell ref="Y37:Y38"/>
    <mergeCell ref="A55:U55"/>
    <mergeCell ref="H37:L37"/>
    <mergeCell ref="M37:M38"/>
    <mergeCell ref="N37:N38"/>
    <mergeCell ref="O37:O38"/>
    <mergeCell ref="B37:B38"/>
    <mergeCell ref="C37:C38"/>
    <mergeCell ref="T37:T38"/>
    <mergeCell ref="U37:U38"/>
    <mergeCell ref="A3:Y3"/>
    <mergeCell ref="D10:G10"/>
    <mergeCell ref="P10:S10"/>
    <mergeCell ref="B10:B11"/>
    <mergeCell ref="C10:C11"/>
    <mergeCell ref="H10:L10"/>
    <mergeCell ref="M10:M11"/>
    <mergeCell ref="N10:N11"/>
    <mergeCell ref="O10:O11"/>
    <mergeCell ref="T10:T11"/>
    <mergeCell ref="U10:U11"/>
    <mergeCell ref="V10:V11"/>
    <mergeCell ref="W10:W11"/>
    <mergeCell ref="X10:X11"/>
    <mergeCell ref="Y10:Y11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794711-1E12-460C-87E7-5B95F7185C14}">
  <sheetPr>
    <pageSetUpPr fitToPage="1"/>
  </sheetPr>
  <dimension ref="A1:IQ55"/>
  <sheetViews>
    <sheetView zoomScale="55" zoomScaleNormal="55" workbookViewId="0">
      <selection activeCell="A2" sqref="A2"/>
    </sheetView>
  </sheetViews>
  <sheetFormatPr defaultColWidth="5.58203125" defaultRowHeight="15.5"/>
  <cols>
    <col min="1" max="1" width="21.25" style="1" customWidth="1"/>
    <col min="2" max="6" width="7.75" style="1" customWidth="1"/>
    <col min="7" max="7" width="11.25" style="1" customWidth="1"/>
    <col min="8" max="8" width="10.58203125" style="1" customWidth="1"/>
    <col min="9" max="9" width="12.83203125" style="1" customWidth="1"/>
    <col min="10" max="12" width="8.25" style="1" customWidth="1"/>
    <col min="13" max="14" width="8.83203125" style="1" customWidth="1"/>
    <col min="15" max="15" width="10.25" style="1" customWidth="1"/>
    <col min="16" max="16" width="8.75" style="1" customWidth="1"/>
    <col min="17" max="19" width="8.25" style="1" customWidth="1"/>
    <col min="20" max="20" width="10.75" style="1" bestFit="1" customWidth="1"/>
    <col min="21" max="21" width="10" style="1" bestFit="1" customWidth="1"/>
    <col min="22" max="22" width="13.25" style="1" customWidth="1"/>
    <col min="23" max="23" width="13.4140625" style="1" bestFit="1" customWidth="1"/>
    <col min="24" max="24" width="14.58203125" style="1" bestFit="1" customWidth="1"/>
    <col min="25" max="25" width="15" style="1" bestFit="1" customWidth="1"/>
    <col min="26" max="26" width="13.25" style="1" customWidth="1"/>
    <col min="27" max="251" width="14.25" style="1" customWidth="1"/>
    <col min="252" max="252" width="12" style="2" customWidth="1"/>
    <col min="253" max="253" width="6" style="2" customWidth="1"/>
    <col min="254" max="254" width="6.4140625" style="2" customWidth="1"/>
    <col min="255" max="255" width="4" style="2" customWidth="1"/>
    <col min="256" max="16384" width="5.58203125" style="2"/>
  </cols>
  <sheetData>
    <row r="1" spans="1:251" ht="17.5">
      <c r="A1" s="23" t="s">
        <v>68</v>
      </c>
      <c r="B1" s="4"/>
      <c r="C1" s="4"/>
      <c r="D1" s="4"/>
      <c r="E1" s="4"/>
      <c r="F1" s="4"/>
      <c r="G1" s="4"/>
      <c r="H1" s="24"/>
      <c r="I1" s="4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6"/>
    </row>
    <row r="2" spans="1:251">
      <c r="A2" s="25"/>
      <c r="B2" s="4"/>
      <c r="C2" s="4"/>
      <c r="D2" s="4"/>
      <c r="E2" s="4"/>
      <c r="F2" s="4"/>
      <c r="G2" s="4"/>
      <c r="H2" s="24"/>
      <c r="I2" s="4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6"/>
    </row>
    <row r="3" spans="1:251" ht="24">
      <c r="A3" s="82" t="s">
        <v>32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6"/>
    </row>
    <row r="4" spans="1:251" s="17" customFormat="1" ht="33">
      <c r="A4" s="14"/>
      <c r="B4" s="40" t="s">
        <v>19</v>
      </c>
      <c r="C4" s="40" t="s">
        <v>0</v>
      </c>
      <c r="D4" s="40" t="s">
        <v>1</v>
      </c>
      <c r="E4" s="40" t="s">
        <v>39</v>
      </c>
      <c r="F4" s="40" t="s">
        <v>3</v>
      </c>
      <c r="G4" s="14" t="s">
        <v>20</v>
      </c>
      <c r="H4" s="40" t="s">
        <v>33</v>
      </c>
      <c r="I4" s="14" t="s">
        <v>21</v>
      </c>
      <c r="J4" s="15" t="s">
        <v>4</v>
      </c>
      <c r="K4" s="15" t="s">
        <v>5</v>
      </c>
      <c r="L4" s="15" t="s">
        <v>6</v>
      </c>
      <c r="M4" s="80" t="s">
        <v>65</v>
      </c>
      <c r="N4" s="15" t="s">
        <v>40</v>
      </c>
      <c r="O4" s="27"/>
      <c r="P4" s="27"/>
      <c r="Q4" s="26"/>
      <c r="R4" s="26"/>
      <c r="S4" s="26"/>
      <c r="T4" s="26"/>
      <c r="U4" s="26"/>
      <c r="V4" s="26"/>
      <c r="W4" s="26"/>
      <c r="X4" s="26"/>
      <c r="Y4" s="28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  <c r="BX4" s="16"/>
      <c r="BY4" s="16"/>
      <c r="BZ4" s="16"/>
      <c r="CA4" s="16"/>
      <c r="CB4" s="16"/>
      <c r="CC4" s="16"/>
      <c r="CD4" s="16"/>
      <c r="CE4" s="16"/>
      <c r="CF4" s="16"/>
      <c r="CG4" s="16"/>
      <c r="CH4" s="16"/>
      <c r="CI4" s="16"/>
      <c r="CJ4" s="16"/>
      <c r="CK4" s="16"/>
      <c r="CL4" s="16"/>
      <c r="CM4" s="16"/>
      <c r="CN4" s="16"/>
      <c r="CO4" s="16"/>
      <c r="CP4" s="16"/>
      <c r="CQ4" s="16"/>
      <c r="CR4" s="16"/>
      <c r="CS4" s="16"/>
      <c r="CT4" s="16"/>
      <c r="CU4" s="16"/>
      <c r="CV4" s="16"/>
      <c r="CW4" s="16"/>
      <c r="CX4" s="16"/>
      <c r="CY4" s="16"/>
      <c r="CZ4" s="16"/>
      <c r="DA4" s="16"/>
      <c r="DB4" s="16"/>
      <c r="DC4" s="16"/>
      <c r="DD4" s="16"/>
      <c r="DE4" s="16"/>
      <c r="DF4" s="16"/>
      <c r="DG4" s="16"/>
      <c r="DH4" s="16"/>
      <c r="DI4" s="16"/>
      <c r="DJ4" s="16"/>
      <c r="DK4" s="16"/>
      <c r="DL4" s="16"/>
      <c r="DM4" s="16"/>
      <c r="DN4" s="16"/>
      <c r="DO4" s="16"/>
      <c r="DP4" s="16"/>
      <c r="DQ4" s="16"/>
      <c r="DR4" s="16"/>
      <c r="DS4" s="16"/>
      <c r="DT4" s="16"/>
      <c r="DU4" s="16"/>
      <c r="DV4" s="16"/>
      <c r="DW4" s="16"/>
      <c r="DX4" s="16"/>
      <c r="DY4" s="16"/>
      <c r="DZ4" s="16"/>
      <c r="EA4" s="16"/>
      <c r="EB4" s="16"/>
      <c r="EC4" s="16"/>
      <c r="ED4" s="16"/>
      <c r="EE4" s="16"/>
      <c r="EF4" s="16"/>
      <c r="EG4" s="16"/>
      <c r="EH4" s="16"/>
      <c r="EI4" s="16"/>
      <c r="EJ4" s="16"/>
      <c r="EK4" s="16"/>
      <c r="EL4" s="16"/>
      <c r="EM4" s="16"/>
      <c r="EN4" s="16"/>
      <c r="EO4" s="16"/>
      <c r="EP4" s="16"/>
      <c r="EQ4" s="16"/>
      <c r="ER4" s="16"/>
      <c r="ES4" s="16"/>
      <c r="ET4" s="16"/>
      <c r="EU4" s="16"/>
      <c r="EV4" s="16"/>
      <c r="EW4" s="16"/>
      <c r="EX4" s="16"/>
      <c r="EY4" s="16"/>
      <c r="EZ4" s="16"/>
      <c r="FA4" s="16"/>
      <c r="FB4" s="16"/>
      <c r="FC4" s="16"/>
      <c r="FD4" s="16"/>
      <c r="FE4" s="16"/>
      <c r="FF4" s="16"/>
      <c r="FG4" s="16"/>
      <c r="FH4" s="16"/>
      <c r="FI4" s="16"/>
      <c r="FJ4" s="16"/>
      <c r="FK4" s="16"/>
      <c r="FL4" s="16"/>
      <c r="FM4" s="16"/>
      <c r="FN4" s="16"/>
      <c r="FO4" s="16"/>
      <c r="FP4" s="16"/>
      <c r="FQ4" s="16"/>
      <c r="FR4" s="16"/>
      <c r="FS4" s="16"/>
      <c r="FT4" s="16"/>
      <c r="FU4" s="16"/>
      <c r="FV4" s="16"/>
      <c r="FW4" s="16"/>
      <c r="FX4" s="16"/>
      <c r="FY4" s="16"/>
      <c r="FZ4" s="16"/>
      <c r="GA4" s="16"/>
      <c r="GB4" s="16"/>
      <c r="GC4" s="16"/>
      <c r="GD4" s="16"/>
      <c r="GE4" s="16"/>
      <c r="GF4" s="16"/>
      <c r="GG4" s="16"/>
      <c r="GH4" s="16"/>
      <c r="GI4" s="16"/>
      <c r="GJ4" s="16"/>
      <c r="GK4" s="16"/>
      <c r="GL4" s="16"/>
      <c r="GM4" s="16"/>
      <c r="GN4" s="16"/>
      <c r="GO4" s="16"/>
      <c r="GP4" s="16"/>
      <c r="GQ4" s="16"/>
      <c r="GR4" s="16"/>
      <c r="GS4" s="16"/>
      <c r="GT4" s="16"/>
      <c r="GU4" s="16"/>
      <c r="GV4" s="16"/>
      <c r="GW4" s="16"/>
      <c r="GX4" s="16"/>
      <c r="GY4" s="16"/>
      <c r="GZ4" s="16"/>
      <c r="HA4" s="16"/>
      <c r="HB4" s="16"/>
      <c r="HC4" s="16"/>
      <c r="HD4" s="16"/>
      <c r="HE4" s="16"/>
      <c r="HF4" s="16"/>
      <c r="HG4" s="16"/>
      <c r="HH4" s="16"/>
      <c r="HI4" s="16"/>
      <c r="HJ4" s="16"/>
      <c r="HK4" s="16"/>
      <c r="HL4" s="16"/>
      <c r="HM4" s="16"/>
      <c r="HN4" s="16"/>
      <c r="HO4" s="16"/>
      <c r="HP4" s="16"/>
      <c r="HQ4" s="16"/>
      <c r="HR4" s="16"/>
      <c r="HS4" s="16"/>
      <c r="HT4" s="16"/>
      <c r="HU4" s="16"/>
      <c r="HV4" s="16"/>
      <c r="HW4" s="16"/>
      <c r="HX4" s="16"/>
      <c r="HY4" s="16"/>
      <c r="HZ4" s="16"/>
      <c r="IA4" s="16"/>
      <c r="IB4" s="16"/>
      <c r="IC4" s="16"/>
      <c r="ID4" s="16"/>
      <c r="IE4" s="16"/>
      <c r="IF4" s="16"/>
      <c r="IG4" s="16"/>
      <c r="IH4" s="16"/>
      <c r="II4" s="16"/>
      <c r="IJ4" s="16"/>
      <c r="IK4" s="16"/>
      <c r="IL4" s="16"/>
      <c r="IM4" s="16"/>
      <c r="IN4" s="16"/>
      <c r="IO4" s="16"/>
      <c r="IP4" s="16"/>
    </row>
    <row r="5" spans="1:251" ht="36" customHeight="1">
      <c r="A5" s="4" t="s">
        <v>7</v>
      </c>
      <c r="B5" s="19">
        <v>0.61</v>
      </c>
      <c r="C5" s="19">
        <v>0.22600000000000001</v>
      </c>
      <c r="D5" s="19">
        <v>7.6999999999999999E-2</v>
      </c>
      <c r="E5" s="19">
        <v>8.8999999999999996E-2</v>
      </c>
      <c r="F5" s="29">
        <f>SUM(B5:E5)</f>
        <v>1.002</v>
      </c>
      <c r="G5" s="20">
        <f>SUMPRODUCT(B5:E5,B8:E8)</f>
        <v>3.7865000000000003E-2</v>
      </c>
      <c r="H5" s="16">
        <v>0.94</v>
      </c>
      <c r="I5" s="16">
        <v>0.02</v>
      </c>
      <c r="J5" s="30">
        <v>1</v>
      </c>
      <c r="K5" s="30">
        <v>1.00024</v>
      </c>
      <c r="L5" s="17">
        <v>1</v>
      </c>
      <c r="M5" s="81">
        <v>1.0002599999999999</v>
      </c>
      <c r="N5" s="30">
        <v>1.00034</v>
      </c>
      <c r="O5" s="7"/>
      <c r="Y5" s="7"/>
      <c r="IQ5" s="2"/>
    </row>
    <row r="6" spans="1:251" ht="36" customHeight="1">
      <c r="A6" s="4" t="s">
        <v>8</v>
      </c>
      <c r="B6" s="51">
        <v>0.08</v>
      </c>
      <c r="C6" s="21">
        <v>0.8</v>
      </c>
      <c r="D6" s="21">
        <v>-0.18</v>
      </c>
      <c r="E6" s="21">
        <v>0.3</v>
      </c>
      <c r="F6" s="32">
        <f>SUM(B6:E6)</f>
        <v>1</v>
      </c>
      <c r="G6" s="33"/>
      <c r="H6" s="16"/>
      <c r="I6" s="16"/>
      <c r="J6" s="16"/>
      <c r="K6" s="16"/>
      <c r="L6" s="16"/>
      <c r="M6" s="16"/>
      <c r="N6" s="16"/>
      <c r="Y6" s="7"/>
      <c r="IQ6" s="2"/>
    </row>
    <row r="7" spans="1:251" ht="36" customHeight="1">
      <c r="A7" s="34" t="s">
        <v>58</v>
      </c>
      <c r="B7" s="21">
        <v>0.02</v>
      </c>
      <c r="C7" s="21">
        <v>2.35</v>
      </c>
      <c r="D7" s="21">
        <v>0.19</v>
      </c>
      <c r="E7" s="21">
        <v>0.87</v>
      </c>
      <c r="F7" s="16"/>
      <c r="G7" s="35"/>
      <c r="H7" s="35"/>
      <c r="I7" s="16"/>
      <c r="J7" s="16"/>
      <c r="K7" s="16"/>
      <c r="L7" s="16"/>
      <c r="M7" s="16"/>
      <c r="N7" s="16"/>
      <c r="O7" s="13"/>
      <c r="P7" s="13"/>
      <c r="Y7" s="7"/>
      <c r="IQ7" s="2"/>
    </row>
    <row r="8" spans="1:251" ht="36" customHeight="1">
      <c r="A8" s="41" t="s">
        <v>27</v>
      </c>
      <c r="B8" s="49">
        <v>2E-3</v>
      </c>
      <c r="C8" s="50">
        <v>0.13</v>
      </c>
      <c r="D8" s="49">
        <v>2.5000000000000001E-2</v>
      </c>
      <c r="E8" s="49">
        <v>0.06</v>
      </c>
      <c r="F8" s="52"/>
      <c r="G8" s="52"/>
      <c r="H8" s="53"/>
      <c r="I8" s="52"/>
      <c r="J8" s="52"/>
      <c r="K8" s="52"/>
      <c r="L8" s="52"/>
      <c r="M8" s="52"/>
      <c r="N8" s="52"/>
      <c r="Z8" s="7"/>
    </row>
    <row r="9" spans="1:251" ht="18.75" customHeight="1">
      <c r="A9" s="4"/>
      <c r="B9" s="18"/>
      <c r="C9" s="18"/>
      <c r="D9" s="18"/>
      <c r="E9" s="18"/>
      <c r="H9" s="36"/>
      <c r="Z9" s="7"/>
    </row>
    <row r="10" spans="1:251">
      <c r="A10" s="42"/>
      <c r="B10" s="86" t="s">
        <v>12</v>
      </c>
      <c r="C10" s="86" t="s">
        <v>13</v>
      </c>
      <c r="D10" s="84" t="s">
        <v>9</v>
      </c>
      <c r="E10" s="84"/>
      <c r="F10" s="84"/>
      <c r="G10" s="84"/>
      <c r="H10" s="85" t="s">
        <v>10</v>
      </c>
      <c r="I10" s="85"/>
      <c r="J10" s="85"/>
      <c r="K10" s="85"/>
      <c r="L10" s="88"/>
      <c r="M10" s="86" t="s">
        <v>14</v>
      </c>
      <c r="N10" s="86" t="s">
        <v>15</v>
      </c>
      <c r="O10" s="86" t="s">
        <v>16</v>
      </c>
      <c r="P10" s="85" t="s">
        <v>11</v>
      </c>
      <c r="Q10" s="85"/>
      <c r="R10" s="85"/>
      <c r="S10" s="85"/>
      <c r="T10" s="86" t="s">
        <v>29</v>
      </c>
      <c r="U10" s="86" t="s">
        <v>17</v>
      </c>
      <c r="V10" s="86" t="s">
        <v>18</v>
      </c>
      <c r="W10" s="86" t="s">
        <v>35</v>
      </c>
      <c r="X10" s="86" t="s">
        <v>36</v>
      </c>
      <c r="Y10" s="86" t="s">
        <v>37</v>
      </c>
      <c r="IP10" s="2"/>
      <c r="IQ10" s="2"/>
    </row>
    <row r="11" spans="1:251" ht="27.75" customHeight="1">
      <c r="A11" s="41"/>
      <c r="B11" s="87"/>
      <c r="C11" s="87"/>
      <c r="D11" s="39" t="s">
        <v>19</v>
      </c>
      <c r="E11" s="39" t="s">
        <v>0</v>
      </c>
      <c r="F11" s="39" t="s">
        <v>1</v>
      </c>
      <c r="G11" s="39" t="s">
        <v>39</v>
      </c>
      <c r="H11" s="39" t="s">
        <v>19</v>
      </c>
      <c r="I11" s="39" t="s">
        <v>0</v>
      </c>
      <c r="J11" s="39" t="s">
        <v>1</v>
      </c>
      <c r="K11" s="39" t="s">
        <v>39</v>
      </c>
      <c r="L11" s="39" t="s">
        <v>3</v>
      </c>
      <c r="M11" s="87"/>
      <c r="N11" s="87"/>
      <c r="O11" s="87"/>
      <c r="P11" s="39" t="s">
        <v>19</v>
      </c>
      <c r="Q11" s="39" t="s">
        <v>0</v>
      </c>
      <c r="R11" s="39" t="s">
        <v>1</v>
      </c>
      <c r="S11" s="39" t="s">
        <v>39</v>
      </c>
      <c r="T11" s="87"/>
      <c r="U11" s="87"/>
      <c r="V11" s="87"/>
      <c r="W11" s="87"/>
      <c r="X11" s="89"/>
      <c r="Y11" s="89"/>
      <c r="IO11" s="2"/>
      <c r="IP11" s="2"/>
      <c r="IQ11" s="2"/>
    </row>
    <row r="12" spans="1:251">
      <c r="A12" s="5">
        <v>1</v>
      </c>
      <c r="B12" s="10">
        <f t="shared" ref="B12:B26" si="0">A12*$I$5</f>
        <v>0.02</v>
      </c>
      <c r="C12" s="10">
        <f t="shared" ref="C12:C26" si="1">$I$5/(1-(A12-1)*$I$5)</f>
        <v>0.02</v>
      </c>
      <c r="D12" s="29">
        <f>B5-B$6*$C12</f>
        <v>0.60839999999999994</v>
      </c>
      <c r="E12" s="29">
        <f>C5-C$6*$C12</f>
        <v>0.21000000000000002</v>
      </c>
      <c r="F12" s="29">
        <f>D5-D$6*$C12</f>
        <v>8.0600000000000005E-2</v>
      </c>
      <c r="G12" s="37">
        <f>E5-E$6*$C12</f>
        <v>8.299999999999999E-2</v>
      </c>
      <c r="H12" s="29">
        <f t="shared" ref="H12:H26" si="2">D12/SUM($D12:$G12)</f>
        <v>0.61955193482688387</v>
      </c>
      <c r="I12" s="29">
        <f t="shared" ref="I12:I26" si="3">E12/SUM($D12:$G12)</f>
        <v>0.21384928716904281</v>
      </c>
      <c r="J12" s="29">
        <f t="shared" ref="J12:K26" si="4">F12/SUM($D12:$G12)</f>
        <v>8.2077393075356428E-2</v>
      </c>
      <c r="K12" s="37">
        <f t="shared" si="4"/>
        <v>8.45213849287169E-2</v>
      </c>
      <c r="L12" s="29">
        <f t="shared" ref="L12:L26" si="5">SUM(H12:K12)</f>
        <v>1</v>
      </c>
      <c r="M12" s="32">
        <f>SUMPRODUCT(B5:E5,$B$7:$E$7)</f>
        <v>0.63536000000000004</v>
      </c>
      <c r="N12" s="32">
        <f t="shared" ref="N12:N26" si="6">SUMPRODUCT(B$6:E$6,$B$7:$E$7)</f>
        <v>2.1084000000000001</v>
      </c>
      <c r="O12" s="37">
        <f>$G$5/(C12*(1-N12)+M12)</f>
        <v>6.1750642539367767E-2</v>
      </c>
      <c r="P12" s="33">
        <f>$O12*B7</f>
        <v>1.2350128507873555E-3</v>
      </c>
      <c r="Q12" s="29">
        <f>$O12*C7</f>
        <v>0.14511400996751425</v>
      </c>
      <c r="R12" s="37">
        <f>$O12*D7</f>
        <v>1.1732622082479875E-2</v>
      </c>
      <c r="S12" s="33">
        <f>$O12*E7</f>
        <v>5.3723059009249959E-2</v>
      </c>
      <c r="T12" s="30">
        <f t="shared" ref="T12:T26" si="7">$J$5*(SUMPRODUCT(H12:K12,P12:S12)/SUMPRODUCT(H12:K12,P12:S12,$K$5:$N$5))</f>
        <v>0.99994697890007256</v>
      </c>
      <c r="U12" s="10">
        <f>1000*LN(T12)</f>
        <v>-5.3022505595647335E-2</v>
      </c>
      <c r="V12" s="37">
        <f>(G5-O12*C12)/(1-C12)</f>
        <v>3.7377537907359842E-2</v>
      </c>
      <c r="W12" s="10">
        <f>X12-U12</f>
        <v>0.94172939326004412</v>
      </c>
      <c r="X12" s="9">
        <f>(H5*G5+U12*V12*(1-C12))/(O12*C12+V12*(1-C12))</f>
        <v>0.88870688766439676</v>
      </c>
      <c r="Y12" s="10">
        <f>X12</f>
        <v>0.88870688766439676</v>
      </c>
      <c r="IO12" s="2"/>
      <c r="IP12" s="2"/>
      <c r="IQ12" s="2"/>
    </row>
    <row r="13" spans="1:251">
      <c r="A13" s="5">
        <v>2</v>
      </c>
      <c r="B13" s="10">
        <f>A13*$I$5</f>
        <v>0.04</v>
      </c>
      <c r="C13" s="10">
        <f t="shared" si="1"/>
        <v>2.0408163265306124E-2</v>
      </c>
      <c r="D13" s="29">
        <f t="shared" ref="D13:G26" si="8">H12-B$6*$C13</f>
        <v>0.61791928176565936</v>
      </c>
      <c r="E13" s="29">
        <f t="shared" si="8"/>
        <v>0.19752275655679791</v>
      </c>
      <c r="F13" s="29">
        <f t="shared" si="8"/>
        <v>8.5750862463111532E-2</v>
      </c>
      <c r="G13" s="37">
        <f t="shared" si="8"/>
        <v>7.8398935949125059E-2</v>
      </c>
      <c r="H13" s="29">
        <f t="shared" si="2"/>
        <v>0.63079260013577731</v>
      </c>
      <c r="I13" s="29">
        <f t="shared" si="3"/>
        <v>0.20163781398506453</v>
      </c>
      <c r="J13" s="29">
        <f t="shared" si="4"/>
        <v>8.7537338764426362E-2</v>
      </c>
      <c r="K13" s="37">
        <f t="shared" si="4"/>
        <v>8.0032247114731836E-2</v>
      </c>
      <c r="L13" s="29">
        <f t="shared" si="5"/>
        <v>1</v>
      </c>
      <c r="M13" s="32">
        <f t="shared" ref="M13:M26" si="9">SUMPRODUCT(H12:K12,$B$7:$E$7)</f>
        <v>0.60406517311608965</v>
      </c>
      <c r="N13" s="32">
        <f t="shared" si="6"/>
        <v>2.1084000000000001</v>
      </c>
      <c r="O13" s="37">
        <f t="shared" ref="O13:O26" si="10">$V12/(C13*(1-N13)+M12)</f>
        <v>6.1000690024481288E-2</v>
      </c>
      <c r="P13" s="33">
        <f t="shared" ref="P13:S26" si="11">$O13*B$7</f>
        <v>1.2200138004896258E-3</v>
      </c>
      <c r="Q13" s="29">
        <f t="shared" si="11"/>
        <v>0.14335162155753103</v>
      </c>
      <c r="R13" s="37">
        <f t="shared" si="11"/>
        <v>1.1590131104651446E-2</v>
      </c>
      <c r="S13" s="33">
        <f t="shared" si="11"/>
        <v>5.3070600321298719E-2</v>
      </c>
      <c r="T13" s="30">
        <f t="shared" si="7"/>
        <v>0.99994583087095434</v>
      </c>
      <c r="U13" s="10">
        <f t="shared" ref="U13:U26" si="12">1000*LN(T13)</f>
        <v>-5.4170596245911515E-2</v>
      </c>
      <c r="V13" s="37">
        <f t="shared" ref="V13:V26" si="13">(V12-O13*C13)/(1-C13)</f>
        <v>3.6885388904919811E-2</v>
      </c>
      <c r="W13" s="10">
        <f>X13-U13</f>
        <v>0.94353362198476487</v>
      </c>
      <c r="X13" s="9">
        <f t="shared" ref="X13:X26" si="14">(W12*V12+U13*V13*(1-C13))/(O13*C13+V13*(1-C13))</f>
        <v>0.8893630257388534</v>
      </c>
      <c r="Y13" s="10">
        <f>SUMPRODUCT($X$12:X13,$O$12:O13)/SUM($O$12:O13)</f>
        <v>0.88903295235515989</v>
      </c>
      <c r="IO13" s="2"/>
      <c r="IP13" s="2"/>
      <c r="IQ13" s="2"/>
    </row>
    <row r="14" spans="1:251">
      <c r="A14" s="5">
        <v>3</v>
      </c>
      <c r="B14" s="10">
        <f t="shared" si="0"/>
        <v>0.06</v>
      </c>
      <c r="C14" s="10">
        <f t="shared" si="1"/>
        <v>2.0833333333333336E-2</v>
      </c>
      <c r="D14" s="29">
        <f t="shared" si="8"/>
        <v>0.62912593346911061</v>
      </c>
      <c r="E14" s="29">
        <f t="shared" si="8"/>
        <v>0.18497114731839787</v>
      </c>
      <c r="F14" s="29">
        <f t="shared" si="8"/>
        <v>9.1287338764426365E-2</v>
      </c>
      <c r="G14" s="37">
        <f t="shared" si="8"/>
        <v>7.378224711473183E-2</v>
      </c>
      <c r="H14" s="29">
        <f t="shared" si="2"/>
        <v>0.64251159162802784</v>
      </c>
      <c r="I14" s="29">
        <f t="shared" si="3"/>
        <v>0.18890670364432122</v>
      </c>
      <c r="J14" s="29">
        <f t="shared" si="4"/>
        <v>9.3229622567924789E-2</v>
      </c>
      <c r="K14" s="37">
        <f t="shared" si="4"/>
        <v>7.5352082159726122E-2</v>
      </c>
      <c r="L14" s="29">
        <f t="shared" si="5"/>
        <v>0.99999999999999989</v>
      </c>
      <c r="M14" s="32">
        <f t="shared" si="9"/>
        <v>0.57272486422267499</v>
      </c>
      <c r="N14" s="32">
        <f t="shared" si="6"/>
        <v>2.1084000000000001</v>
      </c>
      <c r="O14" s="37">
        <f t="shared" si="10"/>
        <v>6.3488934513282982E-2</v>
      </c>
      <c r="P14" s="33">
        <f t="shared" si="11"/>
        <v>1.2697786902656596E-3</v>
      </c>
      <c r="Q14" s="29">
        <f t="shared" si="11"/>
        <v>0.14919899610621501</v>
      </c>
      <c r="R14" s="37">
        <f t="shared" si="11"/>
        <v>1.2062897557523766E-2</v>
      </c>
      <c r="S14" s="33">
        <f t="shared" si="11"/>
        <v>5.5235373026556192E-2</v>
      </c>
      <c r="T14" s="30">
        <f t="shared" si="7"/>
        <v>0.9999444921220495</v>
      </c>
      <c r="U14" s="10">
        <f t="shared" si="12"/>
        <v>-5.5509418569768827E-2</v>
      </c>
      <c r="V14" s="37">
        <f t="shared" si="13"/>
        <v>3.6319356019635485E-2</v>
      </c>
      <c r="W14" s="10">
        <f t="shared" ref="W14:W26" si="15">X14-U14</f>
        <v>0.94552415375147336</v>
      </c>
      <c r="X14" s="9">
        <f t="shared" si="14"/>
        <v>0.89001473518170449</v>
      </c>
      <c r="Y14" s="10">
        <f>SUMPRODUCT($X$12:X14,$O$12:O14)/SUM($O$12:O14)</f>
        <v>0.88936764015688496</v>
      </c>
      <c r="IO14" s="2"/>
      <c r="IP14" s="2"/>
      <c r="IQ14" s="2"/>
    </row>
    <row r="15" spans="1:251">
      <c r="A15" s="5">
        <v>4</v>
      </c>
      <c r="B15" s="10">
        <f t="shared" si="0"/>
        <v>0.08</v>
      </c>
      <c r="C15" s="10">
        <f t="shared" si="1"/>
        <v>2.1276595744680854E-2</v>
      </c>
      <c r="D15" s="29">
        <f t="shared" si="8"/>
        <v>0.6408094639684534</v>
      </c>
      <c r="E15" s="29">
        <f t="shared" si="8"/>
        <v>0.17188542704857654</v>
      </c>
      <c r="F15" s="29">
        <f t="shared" si="8"/>
        <v>9.7059409801967339E-2</v>
      </c>
      <c r="G15" s="37">
        <f t="shared" si="8"/>
        <v>6.8969103436321871E-2</v>
      </c>
      <c r="H15" s="29">
        <f t="shared" si="2"/>
        <v>0.6547401044895067</v>
      </c>
      <c r="I15" s="29">
        <f t="shared" si="3"/>
        <v>0.17562206676702385</v>
      </c>
      <c r="J15" s="29">
        <f t="shared" si="4"/>
        <v>9.9169396971575313E-2</v>
      </c>
      <c r="K15" s="37">
        <f t="shared" si="4"/>
        <v>7.0468431771894074E-2</v>
      </c>
      <c r="L15" s="29">
        <f t="shared" si="5"/>
        <v>1</v>
      </c>
      <c r="M15" s="32">
        <f t="shared" si="9"/>
        <v>0.54005092516358288</v>
      </c>
      <c r="N15" s="32">
        <f t="shared" si="6"/>
        <v>2.1084000000000001</v>
      </c>
      <c r="O15" s="37">
        <f t="shared" si="10"/>
        <v>6.6138382408427163E-2</v>
      </c>
      <c r="P15" s="33">
        <f t="shared" si="11"/>
        <v>1.3227676481685432E-3</v>
      </c>
      <c r="Q15" s="29">
        <f t="shared" si="11"/>
        <v>0.15542519865980384</v>
      </c>
      <c r="R15" s="37">
        <f t="shared" si="11"/>
        <v>1.2566292657601161E-2</v>
      </c>
      <c r="S15" s="33">
        <f t="shared" si="11"/>
        <v>5.7540392695331628E-2</v>
      </c>
      <c r="T15" s="30">
        <f t="shared" si="7"/>
        <v>0.99994291082220832</v>
      </c>
      <c r="U15" s="10">
        <f t="shared" si="12"/>
        <v>-5.7090807440814746E-2</v>
      </c>
      <c r="V15" s="37">
        <f t="shared" si="13"/>
        <v>3.5671116315531319E-2</v>
      </c>
      <c r="W15" s="10">
        <f t="shared" si="15"/>
        <v>0.94773614679504026</v>
      </c>
      <c r="X15" s="9">
        <f t="shared" si="14"/>
        <v>0.89064533935422552</v>
      </c>
      <c r="Y15" s="10">
        <f>SUMPRODUCT($X$12:X15,$O$12:O15)/SUM($O$12:O15)</f>
        <v>0.88970247417826076</v>
      </c>
      <c r="IO15" s="2"/>
      <c r="IP15" s="2"/>
      <c r="IQ15" s="2"/>
    </row>
    <row r="16" spans="1:251">
      <c r="A16" s="5">
        <v>5</v>
      </c>
      <c r="B16" s="10">
        <f t="shared" si="0"/>
        <v>0.1</v>
      </c>
      <c r="C16" s="10">
        <f t="shared" si="1"/>
        <v>2.1739130434782608E-2</v>
      </c>
      <c r="D16" s="29">
        <f t="shared" si="8"/>
        <v>0.65300097405472413</v>
      </c>
      <c r="E16" s="29">
        <f t="shared" si="8"/>
        <v>0.15823076241919776</v>
      </c>
      <c r="F16" s="29">
        <f t="shared" si="8"/>
        <v>0.10308244044983618</v>
      </c>
      <c r="G16" s="37">
        <f t="shared" si="8"/>
        <v>6.3946692641459288E-2</v>
      </c>
      <c r="H16" s="29">
        <f t="shared" si="2"/>
        <v>0.66751210681149586</v>
      </c>
      <c r="I16" s="29">
        <f t="shared" si="3"/>
        <v>0.16174700158406882</v>
      </c>
      <c r="J16" s="29">
        <f t="shared" si="4"/>
        <v>0.10537316134872143</v>
      </c>
      <c r="K16" s="37">
        <f t="shared" si="4"/>
        <v>6.5367730255713949E-2</v>
      </c>
      <c r="L16" s="29">
        <f t="shared" si="5"/>
        <v>1</v>
      </c>
      <c r="M16" s="32">
        <f t="shared" si="9"/>
        <v>0.50595638005844334</v>
      </c>
      <c r="N16" s="32">
        <f t="shared" si="6"/>
        <v>2.1084000000000001</v>
      </c>
      <c r="O16" s="37">
        <f t="shared" si="10"/>
        <v>6.9136063110349311E-2</v>
      </c>
      <c r="P16" s="33">
        <f t="shared" si="11"/>
        <v>1.3827212622069863E-3</v>
      </c>
      <c r="Q16" s="29">
        <f t="shared" si="11"/>
        <v>0.1624697483093209</v>
      </c>
      <c r="R16" s="37">
        <f t="shared" si="11"/>
        <v>1.3135851990966368E-2</v>
      </c>
      <c r="S16" s="33">
        <f t="shared" si="11"/>
        <v>6.0148374906003901E-2</v>
      </c>
      <c r="T16" s="30">
        <f t="shared" si="7"/>
        <v>0.9999410144881784</v>
      </c>
      <c r="U16" s="10">
        <f t="shared" si="12"/>
        <v>-5.8987251535311203E-2</v>
      </c>
      <c r="V16" s="37">
        <f t="shared" si="13"/>
        <v>3.4927450831202037E-2</v>
      </c>
      <c r="W16" s="10">
        <f t="shared" si="15"/>
        <v>0.95022150089886614</v>
      </c>
      <c r="X16" s="9">
        <f t="shared" si="14"/>
        <v>0.89123424936355489</v>
      </c>
      <c r="Y16" s="10">
        <f>SUMPRODUCT($X$12:X16,$O$12:O16)/SUM($O$12:O16)</f>
        <v>0.89003185539079155</v>
      </c>
      <c r="IO16" s="2"/>
      <c r="IP16" s="2"/>
      <c r="IQ16" s="2"/>
    </row>
    <row r="17" spans="1:251">
      <c r="A17" s="5">
        <v>6</v>
      </c>
      <c r="B17" s="10">
        <f t="shared" si="0"/>
        <v>0.12</v>
      </c>
      <c r="C17" s="10">
        <f t="shared" si="1"/>
        <v>2.2222222222222223E-2</v>
      </c>
      <c r="D17" s="29">
        <f t="shared" si="8"/>
        <v>0.6657343290337181</v>
      </c>
      <c r="E17" s="37">
        <f t="shared" si="8"/>
        <v>0.14396922380629104</v>
      </c>
      <c r="F17" s="29">
        <f t="shared" si="8"/>
        <v>0.10937316134872144</v>
      </c>
      <c r="G17" s="37">
        <f t="shared" si="8"/>
        <v>5.8701063589047281E-2</v>
      </c>
      <c r="H17" s="29">
        <f t="shared" si="2"/>
        <v>0.68086465469357527</v>
      </c>
      <c r="I17" s="29">
        <f t="shared" si="3"/>
        <v>0.14724125162007037</v>
      </c>
      <c r="J17" s="29">
        <f t="shared" si="4"/>
        <v>0.11185891501573783</v>
      </c>
      <c r="K17" s="37">
        <f t="shared" si="4"/>
        <v>6.0035178670616529E-2</v>
      </c>
      <c r="L17" s="29">
        <f t="shared" si="5"/>
        <v>1</v>
      </c>
      <c r="M17" s="32">
        <f t="shared" si="9"/>
        <v>0.4703465218375199</v>
      </c>
      <c r="N17" s="32">
        <f t="shared" si="6"/>
        <v>2.1084000000000001</v>
      </c>
      <c r="O17" s="37">
        <f t="shared" si="10"/>
        <v>7.2565171796587891E-2</v>
      </c>
      <c r="P17" s="33">
        <f t="shared" si="11"/>
        <v>1.4513034359317578E-3</v>
      </c>
      <c r="Q17" s="29">
        <f t="shared" si="11"/>
        <v>0.17052815372198155</v>
      </c>
      <c r="R17" s="37">
        <f t="shared" si="11"/>
        <v>1.37873826413517E-2</v>
      </c>
      <c r="S17" s="33">
        <f t="shared" si="11"/>
        <v>6.313169946303146E-2</v>
      </c>
      <c r="T17" s="30">
        <f t="shared" si="7"/>
        <v>0.99993869856060047</v>
      </c>
      <c r="U17" s="10">
        <f t="shared" si="12"/>
        <v>-6.1303318409557661E-2</v>
      </c>
      <c r="V17" s="37">
        <f t="shared" si="13"/>
        <v>3.4072048081988722E-2</v>
      </c>
      <c r="W17" s="10">
        <f>X17-U17</f>
        <v>0.95305180309271575</v>
      </c>
      <c r="X17" s="9">
        <f t="shared" si="14"/>
        <v>0.89174848468315804</v>
      </c>
      <c r="Y17" s="10">
        <f>SUMPRODUCT($X$12:X17,$O$12:O17)/SUM($O$12:O17)</f>
        <v>0.8903479524676664</v>
      </c>
      <c r="IO17" s="2"/>
      <c r="IP17" s="2"/>
      <c r="IQ17" s="2"/>
    </row>
    <row r="18" spans="1:251">
      <c r="A18" s="5">
        <v>7</v>
      </c>
      <c r="B18" s="10">
        <f t="shared" si="0"/>
        <v>0.14000000000000001</v>
      </c>
      <c r="C18" s="10">
        <f t="shared" si="1"/>
        <v>2.2727272727272728E-2</v>
      </c>
      <c r="D18" s="29">
        <f>H17-B$6*$C18</f>
        <v>0.67904647287539344</v>
      </c>
      <c r="E18" s="37">
        <f t="shared" si="8"/>
        <v>0.12905943343825219</v>
      </c>
      <c r="F18" s="29">
        <f t="shared" si="8"/>
        <v>0.11594982410664692</v>
      </c>
      <c r="G18" s="37">
        <f t="shared" si="8"/>
        <v>5.3216996852434709E-2</v>
      </c>
      <c r="H18" s="29">
        <f t="shared" si="2"/>
        <v>0.69483825131435606</v>
      </c>
      <c r="I18" s="37">
        <f t="shared" si="3"/>
        <v>0.13206081561123478</v>
      </c>
      <c r="J18" s="29">
        <f t="shared" si="4"/>
        <v>0.1186463316440108</v>
      </c>
      <c r="K18" s="37">
        <f t="shared" si="4"/>
        <v>5.4454601430398306E-2</v>
      </c>
      <c r="L18" s="29">
        <f t="shared" si="5"/>
        <v>1</v>
      </c>
      <c r="M18" s="32">
        <f t="shared" si="9"/>
        <v>0.43311803369746343</v>
      </c>
      <c r="N18" s="32">
        <f t="shared" si="6"/>
        <v>2.1084000000000001</v>
      </c>
      <c r="O18" s="37">
        <f t="shared" si="10"/>
        <v>7.6539634919492838E-2</v>
      </c>
      <c r="P18" s="33">
        <f t="shared" si="11"/>
        <v>1.5307926983898568E-3</v>
      </c>
      <c r="Q18" s="29">
        <f t="shared" si="11"/>
        <v>0.17986814206080817</v>
      </c>
      <c r="R18" s="37">
        <f t="shared" si="11"/>
        <v>1.454253063470364E-2</v>
      </c>
      <c r="S18" s="33">
        <f t="shared" si="11"/>
        <v>6.6589482379958764E-2</v>
      </c>
      <c r="T18" s="30">
        <f t="shared" si="7"/>
        <v>0.99993580645347835</v>
      </c>
      <c r="U18" s="10">
        <f t="shared" si="12"/>
        <v>-6.4195607015539696E-2</v>
      </c>
      <c r="V18" s="37">
        <f t="shared" si="13"/>
        <v>3.3084429783442108E-2</v>
      </c>
      <c r="W18" s="10">
        <f>X18-U18</f>
        <v>0.95632928859836397</v>
      </c>
      <c r="X18" s="9">
        <f t="shared" si="14"/>
        <v>0.89213368158282425</v>
      </c>
      <c r="Y18" s="10">
        <f>SUMPRODUCT($X$12:X18,$O$12:O18)/SUM($O$12:O18)</f>
        <v>0.89063837615162056</v>
      </c>
      <c r="IO18" s="2"/>
      <c r="IP18" s="2"/>
      <c r="IQ18" s="2"/>
    </row>
    <row r="19" spans="1:251">
      <c r="A19" s="5">
        <v>8</v>
      </c>
      <c r="B19" s="10">
        <f t="shared" si="0"/>
        <v>0.16</v>
      </c>
      <c r="C19" s="10">
        <f t="shared" si="1"/>
        <v>2.3255813953488372E-2</v>
      </c>
      <c r="D19" s="29">
        <f t="shared" si="8"/>
        <v>0.69297778619807704</v>
      </c>
      <c r="E19" s="37">
        <f t="shared" si="8"/>
        <v>0.11345616444844409</v>
      </c>
      <c r="F19" s="29">
        <f t="shared" si="8"/>
        <v>0.1228323781556387</v>
      </c>
      <c r="G19" s="37">
        <f t="shared" si="8"/>
        <v>4.7477857244351794E-2</v>
      </c>
      <c r="H19" s="29">
        <f t="shared" si="2"/>
        <v>0.70947725729803124</v>
      </c>
      <c r="I19" s="37">
        <f t="shared" si="3"/>
        <v>0.11615750169721656</v>
      </c>
      <c r="J19" s="29">
        <f t="shared" si="4"/>
        <v>0.1257569585879158</v>
      </c>
      <c r="K19" s="37">
        <f t="shared" si="4"/>
        <v>4.860828241683636E-2</v>
      </c>
      <c r="L19" s="29">
        <f t="shared" si="5"/>
        <v>0.99999999999999989</v>
      </c>
      <c r="M19" s="32">
        <f t="shared" si="9"/>
        <v>0.39415798796949741</v>
      </c>
      <c r="N19" s="32">
        <f t="shared" si="6"/>
        <v>2.1084000000000001</v>
      </c>
      <c r="O19" s="37">
        <f t="shared" si="10"/>
        <v>8.1220417952535651E-2</v>
      </c>
      <c r="P19" s="33">
        <f t="shared" si="11"/>
        <v>1.6244083590507131E-3</v>
      </c>
      <c r="Q19" s="29">
        <f t="shared" si="11"/>
        <v>0.1908679821884588</v>
      </c>
      <c r="R19" s="37">
        <f t="shared" si="11"/>
        <v>1.5431879410981774E-2</v>
      </c>
      <c r="S19" s="33">
        <f t="shared" si="11"/>
        <v>7.0661763618706019E-2</v>
      </c>
      <c r="T19" s="30">
        <f t="shared" si="7"/>
        <v>0.99993209259771354</v>
      </c>
      <c r="U19" s="10">
        <f t="shared" si="12"/>
        <v>-6.7909708098491131E-2</v>
      </c>
      <c r="V19" s="37">
        <f t="shared" si="13"/>
        <v>3.193833482703512E-2</v>
      </c>
      <c r="W19" s="10">
        <f t="shared" si="15"/>
        <v>0.96020637048973934</v>
      </c>
      <c r="X19" s="9">
        <f t="shared" si="14"/>
        <v>0.89229666239124816</v>
      </c>
      <c r="Y19" s="10">
        <f>SUMPRODUCT($X$12:X19,$O$12:O19)/SUM($O$12:O19)</f>
        <v>0.89088244457141486</v>
      </c>
      <c r="IO19" s="2"/>
      <c r="IP19" s="2"/>
      <c r="IQ19" s="2"/>
    </row>
    <row r="20" spans="1:251">
      <c r="A20" s="5">
        <v>9</v>
      </c>
      <c r="B20" s="10">
        <f t="shared" si="0"/>
        <v>0.18</v>
      </c>
      <c r="C20" s="10">
        <f t="shared" si="1"/>
        <v>2.3809523809523812E-2</v>
      </c>
      <c r="D20" s="29">
        <f t="shared" si="8"/>
        <v>0.70757249539326939</v>
      </c>
      <c r="E20" s="37">
        <f t="shared" si="8"/>
        <v>9.7109882649597509E-2</v>
      </c>
      <c r="F20" s="29">
        <f t="shared" si="8"/>
        <v>0.13004267287363008</v>
      </c>
      <c r="G20" s="37">
        <f t="shared" si="8"/>
        <v>4.1465425273979215E-2</v>
      </c>
      <c r="H20" s="29">
        <f t="shared" si="2"/>
        <v>0.72483036113456856</v>
      </c>
      <c r="I20" s="37">
        <f t="shared" si="3"/>
        <v>9.9478416372758421E-2</v>
      </c>
      <c r="J20" s="29">
        <f t="shared" si="4"/>
        <v>0.13321444538274299</v>
      </c>
      <c r="K20" s="37">
        <f t="shared" si="4"/>
        <v>4.2476777109929927E-2</v>
      </c>
      <c r="L20" s="29">
        <f t="shared" si="5"/>
        <v>0.99999999999999989</v>
      </c>
      <c r="M20" s="32">
        <f t="shared" si="9"/>
        <v>0.35334270196877116</v>
      </c>
      <c r="N20" s="32">
        <f t="shared" si="6"/>
        <v>2.1084000000000001</v>
      </c>
      <c r="O20" s="37">
        <f t="shared" si="10"/>
        <v>8.6843817912403753E-2</v>
      </c>
      <c r="P20" s="33">
        <f t="shared" si="11"/>
        <v>1.7368763582480751E-3</v>
      </c>
      <c r="Q20" s="29">
        <f t="shared" si="11"/>
        <v>0.20408297209414883</v>
      </c>
      <c r="R20" s="37">
        <f t="shared" si="11"/>
        <v>1.6500325403356712E-2</v>
      </c>
      <c r="S20" s="33">
        <f t="shared" si="11"/>
        <v>7.5554121583791267E-2</v>
      </c>
      <c r="T20" s="30">
        <f t="shared" si="7"/>
        <v>0.99992714876629629</v>
      </c>
      <c r="U20" s="10">
        <f t="shared" si="12"/>
        <v>-7.2853887483722235E-2</v>
      </c>
      <c r="V20" s="37">
        <f t="shared" si="13"/>
        <v>3.0599176703001739E-2</v>
      </c>
      <c r="W20" s="10">
        <f t="shared" si="15"/>
        <v>0.96492298169954704</v>
      </c>
      <c r="X20" s="9">
        <f t="shared" si="14"/>
        <v>0.89206909421582481</v>
      </c>
      <c r="Y20" s="10">
        <f>SUMPRODUCT($X$12:X20,$O$12:O20)/SUM($O$12:O20)</f>
        <v>0.8910437970166738</v>
      </c>
      <c r="IO20" s="2"/>
      <c r="IP20" s="2"/>
      <c r="IQ20" s="2"/>
    </row>
    <row r="21" spans="1:251">
      <c r="A21" s="5">
        <v>10</v>
      </c>
      <c r="B21" s="10">
        <f t="shared" si="0"/>
        <v>0.2</v>
      </c>
      <c r="C21" s="10">
        <f t="shared" si="1"/>
        <v>2.4390243902439022E-2</v>
      </c>
      <c r="D21" s="29">
        <f t="shared" si="8"/>
        <v>0.72287914162237343</v>
      </c>
      <c r="E21" s="37">
        <f t="shared" si="8"/>
        <v>7.9966221250807198E-2</v>
      </c>
      <c r="F21" s="29">
        <f t="shared" si="8"/>
        <v>0.13760468928518202</v>
      </c>
      <c r="G21" s="37">
        <f t="shared" si="8"/>
        <v>3.515970393919822E-2</v>
      </c>
      <c r="H21" s="29">
        <f t="shared" si="2"/>
        <v>0.74095112016293285</v>
      </c>
      <c r="I21" s="37">
        <f t="shared" si="3"/>
        <v>8.1965376782077395E-2</v>
      </c>
      <c r="J21" s="29">
        <f t="shared" si="4"/>
        <v>0.14104480651731158</v>
      </c>
      <c r="K21" s="37">
        <f t="shared" si="4"/>
        <v>3.6038696537678182E-2</v>
      </c>
      <c r="L21" s="29">
        <f t="shared" si="5"/>
        <v>1</v>
      </c>
      <c r="M21" s="32">
        <f t="shared" si="9"/>
        <v>0.31053642640703383</v>
      </c>
      <c r="N21" s="32">
        <f t="shared" si="6"/>
        <v>2.1084000000000001</v>
      </c>
      <c r="O21" s="37">
        <f t="shared" si="10"/>
        <v>9.3773749340334459E-2</v>
      </c>
      <c r="P21" s="33">
        <f t="shared" si="11"/>
        <v>1.8754749868066891E-3</v>
      </c>
      <c r="Q21" s="29">
        <f t="shared" si="11"/>
        <v>0.22036831094978598</v>
      </c>
      <c r="R21" s="37">
        <f t="shared" si="11"/>
        <v>1.7817012374663547E-2</v>
      </c>
      <c r="S21" s="33">
        <f t="shared" si="11"/>
        <v>8.1583161926090983E-2</v>
      </c>
      <c r="T21" s="30">
        <f t="shared" si="7"/>
        <v>0.99992024267240276</v>
      </c>
      <c r="U21" s="10">
        <f t="shared" si="12"/>
        <v>-7.9760508382021852E-2</v>
      </c>
      <c r="V21" s="37">
        <f t="shared" si="13"/>
        <v>2.9019812387068421E-2</v>
      </c>
      <c r="W21" s="10">
        <f t="shared" si="15"/>
        <v>0.97088475689566534</v>
      </c>
      <c r="X21" s="9">
        <f t="shared" si="14"/>
        <v>0.89112424851364347</v>
      </c>
      <c r="Y21" s="10">
        <f>SUMPRODUCT($X$12:X21,$O$12:O21)/SUM($O$12:O21)</f>
        <v>0.89105409691593673</v>
      </c>
      <c r="IO21" s="2"/>
      <c r="IP21" s="2"/>
      <c r="IQ21" s="2"/>
    </row>
    <row r="22" spans="1:251">
      <c r="A22" s="5">
        <v>11</v>
      </c>
      <c r="B22" s="10">
        <f t="shared" si="0"/>
        <v>0.22</v>
      </c>
      <c r="C22" s="10">
        <f t="shared" si="1"/>
        <v>2.4999999999999998E-2</v>
      </c>
      <c r="D22" s="29">
        <f t="shared" si="8"/>
        <v>0.73895112016293285</v>
      </c>
      <c r="E22" s="37">
        <f t="shared" si="8"/>
        <v>6.1965376782077392E-2</v>
      </c>
      <c r="F22" s="29">
        <f t="shared" si="8"/>
        <v>0.14554480651731158</v>
      </c>
      <c r="G22" s="37">
        <f t="shared" si="8"/>
        <v>2.8538696537678182E-2</v>
      </c>
      <c r="H22" s="29">
        <f t="shared" si="2"/>
        <v>0.75789858478249528</v>
      </c>
      <c r="I22" s="37">
        <f t="shared" si="3"/>
        <v>6.355423259700245E-2</v>
      </c>
      <c r="J22" s="29">
        <f t="shared" si="4"/>
        <v>0.1492767246331401</v>
      </c>
      <c r="K22" s="37">
        <f t="shared" si="4"/>
        <v>2.927045798736224E-2</v>
      </c>
      <c r="L22" s="29">
        <f t="shared" si="5"/>
        <v>1</v>
      </c>
      <c r="M22" s="32">
        <f t="shared" si="9"/>
        <v>0.26558983706720973</v>
      </c>
      <c r="N22" s="32">
        <f t="shared" si="6"/>
        <v>2.1084000000000001</v>
      </c>
      <c r="O22" s="37">
        <f t="shared" si="10"/>
        <v>0.10260643871129684</v>
      </c>
      <c r="P22" s="33">
        <f t="shared" si="11"/>
        <v>2.0521287742259367E-3</v>
      </c>
      <c r="Q22" s="29">
        <f t="shared" si="11"/>
        <v>0.24112513097154759</v>
      </c>
      <c r="R22" s="37">
        <f t="shared" si="11"/>
        <v>1.9495223355146397E-2</v>
      </c>
      <c r="S22" s="33">
        <f t="shared" si="11"/>
        <v>8.9267601678828246E-2</v>
      </c>
      <c r="T22" s="30">
        <f t="shared" si="7"/>
        <v>0.99990991679697427</v>
      </c>
      <c r="U22" s="10">
        <f t="shared" si="12"/>
        <v>-9.0087260761150631E-2</v>
      </c>
      <c r="V22" s="37">
        <f t="shared" si="13"/>
        <v>2.7132975814652308E-2</v>
      </c>
      <c r="W22" s="10">
        <f t="shared" si="15"/>
        <v>0.97884787953466346</v>
      </c>
      <c r="X22" s="9">
        <f t="shared" si="14"/>
        <v>0.88876061877351287</v>
      </c>
      <c r="Y22" s="10">
        <f>SUMPRODUCT($X$12:X22,$O$12:O22)/SUM($O$12:O22)</f>
        <v>0.89077229140108416</v>
      </c>
    </row>
    <row r="23" spans="1:251">
      <c r="A23" s="5">
        <v>12</v>
      </c>
      <c r="B23" s="10">
        <f t="shared" si="0"/>
        <v>0.24</v>
      </c>
      <c r="C23" s="10">
        <f t="shared" si="1"/>
        <v>2.564102564102564E-2</v>
      </c>
      <c r="D23" s="29">
        <f t="shared" si="8"/>
        <v>0.75584730273121326</v>
      </c>
      <c r="E23" s="37">
        <f t="shared" si="8"/>
        <v>4.304141208418194E-2</v>
      </c>
      <c r="F23" s="29">
        <f t="shared" si="8"/>
        <v>0.1538921092485247</v>
      </c>
      <c r="G23" s="37">
        <f t="shared" si="8"/>
        <v>2.1578150295054548E-2</v>
      </c>
      <c r="H23" s="29">
        <f t="shared" si="2"/>
        <v>0.77573802122413993</v>
      </c>
      <c r="I23" s="37">
        <f t="shared" si="3"/>
        <v>4.4174080823239363E-2</v>
      </c>
      <c r="J23" s="29">
        <f t="shared" si="4"/>
        <v>0.15794190159717009</v>
      </c>
      <c r="K23" s="37">
        <f t="shared" si="4"/>
        <v>2.2145996355450719E-2</v>
      </c>
      <c r="L23" s="29">
        <f t="shared" si="5"/>
        <v>1</v>
      </c>
      <c r="M23" s="32">
        <f t="shared" si="9"/>
        <v>0.21833829442790748</v>
      </c>
      <c r="N23" s="32">
        <f t="shared" si="6"/>
        <v>2.1084000000000001</v>
      </c>
      <c r="O23" s="37">
        <f t="shared" si="10"/>
        <v>0.11440339470896052</v>
      </c>
      <c r="P23" s="33">
        <f t="shared" si="11"/>
        <v>2.2880678941792107E-3</v>
      </c>
      <c r="Q23" s="29">
        <f t="shared" si="11"/>
        <v>0.26884797756605722</v>
      </c>
      <c r="R23" s="37">
        <f t="shared" si="11"/>
        <v>2.17366449947025E-2</v>
      </c>
      <c r="S23" s="33">
        <f t="shared" si="11"/>
        <v>9.9530953396795657E-2</v>
      </c>
      <c r="T23" s="30">
        <f t="shared" si="7"/>
        <v>0.99989279514446194</v>
      </c>
      <c r="U23" s="10">
        <f t="shared" si="12"/>
        <v>-0.10721060238931275</v>
      </c>
      <c r="V23" s="37">
        <f t="shared" si="13"/>
        <v>2.4836385843749462E-2</v>
      </c>
      <c r="W23" s="10">
        <f t="shared" si="15"/>
        <v>0.99043871158507979</v>
      </c>
      <c r="X23" s="9">
        <f t="shared" si="14"/>
        <v>0.883228109195767</v>
      </c>
      <c r="Y23" s="10">
        <f>SUMPRODUCT($X$12:X23,$O$12:O23)/SUM($O$12:O23)</f>
        <v>0.88986327639856067</v>
      </c>
    </row>
    <row r="24" spans="1:251">
      <c r="A24" s="5">
        <v>13</v>
      </c>
      <c r="B24" s="10">
        <f t="shared" si="0"/>
        <v>0.26</v>
      </c>
      <c r="C24" s="10">
        <f t="shared" si="1"/>
        <v>2.6315789473684209E-2</v>
      </c>
      <c r="D24" s="29">
        <f t="shared" si="8"/>
        <v>0.77363275806624521</v>
      </c>
      <c r="E24" s="37">
        <f t="shared" si="8"/>
        <v>2.3121449244291995E-2</v>
      </c>
      <c r="F24" s="29">
        <f t="shared" si="8"/>
        <v>0.16267874370243324</v>
      </c>
      <c r="G24" s="37">
        <f t="shared" si="8"/>
        <v>1.4251259513345457E-2</v>
      </c>
      <c r="H24" s="29">
        <f t="shared" si="2"/>
        <v>0.79454175152749495</v>
      </c>
      <c r="I24" s="37">
        <f t="shared" si="3"/>
        <v>2.3746353277921507E-2</v>
      </c>
      <c r="J24" s="29">
        <f t="shared" si="4"/>
        <v>0.16707546650520169</v>
      </c>
      <c r="K24" s="37">
        <f t="shared" si="4"/>
        <v>1.4636428689381819E-2</v>
      </c>
      <c r="L24" s="29">
        <f t="shared" si="5"/>
        <v>1</v>
      </c>
      <c r="M24" s="32">
        <f t="shared" si="9"/>
        <v>0.16859982849179975</v>
      </c>
      <c r="N24" s="32">
        <f t="shared" si="6"/>
        <v>2.1084000000000001</v>
      </c>
      <c r="O24" s="37">
        <f t="shared" si="10"/>
        <v>0.13129144403706897</v>
      </c>
      <c r="P24" s="33">
        <f t="shared" si="11"/>
        <v>2.6258288807413793E-3</v>
      </c>
      <c r="Q24" s="29">
        <f t="shared" si="11"/>
        <v>0.30853489348711211</v>
      </c>
      <c r="R24" s="37">
        <f t="shared" si="11"/>
        <v>2.4945374367043104E-2</v>
      </c>
      <c r="S24" s="33">
        <f t="shared" si="11"/>
        <v>0.11422355631224999</v>
      </c>
      <c r="T24" s="30">
        <f t="shared" si="7"/>
        <v>0.99985887857941802</v>
      </c>
      <c r="U24" s="10">
        <f t="shared" si="12"/>
        <v>-0.1411313791465757</v>
      </c>
      <c r="V24" s="37">
        <f t="shared" si="13"/>
        <v>2.195922210879488E-2</v>
      </c>
      <c r="W24" s="10">
        <f t="shared" si="15"/>
        <v>1.0100717725766901</v>
      </c>
      <c r="X24" s="9">
        <f t="shared" si="14"/>
        <v>0.86894039343011431</v>
      </c>
      <c r="Y24" s="10">
        <f>SUMPRODUCT($X$12:X24,$O$12:O24)/SUM($O$12:O24)</f>
        <v>0.88732154778699479</v>
      </c>
    </row>
    <row r="25" spans="1:251">
      <c r="A25" s="5">
        <v>14</v>
      </c>
      <c r="B25" s="10">
        <f t="shared" si="0"/>
        <v>0.28000000000000003</v>
      </c>
      <c r="C25" s="10">
        <f t="shared" si="1"/>
        <v>2.7027027027027029E-2</v>
      </c>
      <c r="D25" s="29">
        <f t="shared" si="8"/>
        <v>0.79237958936533281</v>
      </c>
      <c r="E25" s="37">
        <f t="shared" si="8"/>
        <v>2.1247316562998837E-3</v>
      </c>
      <c r="F25" s="29">
        <f t="shared" si="8"/>
        <v>0.17194033137006656</v>
      </c>
      <c r="G25" s="37">
        <f t="shared" si="8"/>
        <v>6.5283205812737104E-3</v>
      </c>
      <c r="H25" s="29">
        <f t="shared" si="2"/>
        <v>0.81439013351436984</v>
      </c>
      <c r="I25" s="37">
        <f t="shared" si="3"/>
        <v>2.1837519800859914E-3</v>
      </c>
      <c r="J25" s="29">
        <f t="shared" si="4"/>
        <v>0.17671645168590175</v>
      </c>
      <c r="K25" s="37">
        <f t="shared" si="4"/>
        <v>6.7096628196424242E-3</v>
      </c>
      <c r="L25" s="29">
        <f t="shared" si="5"/>
        <v>1</v>
      </c>
      <c r="M25" s="32">
        <f t="shared" si="9"/>
        <v>0.11617279682941595</v>
      </c>
      <c r="N25" s="32">
        <f t="shared" si="6"/>
        <v>2.1084000000000001</v>
      </c>
      <c r="O25" s="37">
        <f t="shared" si="10"/>
        <v>0.15838672523615571</v>
      </c>
      <c r="P25" s="33">
        <f t="shared" si="11"/>
        <v>3.1677345047231142E-3</v>
      </c>
      <c r="Q25" s="29">
        <f t="shared" si="11"/>
        <v>0.37220880430496595</v>
      </c>
      <c r="R25" s="37">
        <f t="shared" si="11"/>
        <v>3.0093477794869587E-2</v>
      </c>
      <c r="S25" s="33">
        <f t="shared" si="11"/>
        <v>0.13779645095545548</v>
      </c>
      <c r="T25" s="30">
        <f t="shared" si="7"/>
        <v>0.99975966938142635</v>
      </c>
      <c r="U25" s="10">
        <f t="shared" si="12"/>
        <v>-0.2403595026046636</v>
      </c>
      <c r="V25" s="37">
        <f t="shared" si="13"/>
        <v>1.8169569244145967E-2</v>
      </c>
      <c r="W25" s="10">
        <f t="shared" si="15"/>
        <v>1.0569273614770409</v>
      </c>
      <c r="X25" s="9">
        <f t="shared" si="14"/>
        <v>0.81656785887237726</v>
      </c>
      <c r="Y25" s="10">
        <f>SUMPRODUCT($X$12:X25,$O$12:O25)/SUM($O$12:O25)</f>
        <v>0.87827786000347607</v>
      </c>
    </row>
    <row r="26" spans="1:251">
      <c r="A26" s="43">
        <v>15</v>
      </c>
      <c r="B26" s="12">
        <f t="shared" si="0"/>
        <v>0.3</v>
      </c>
      <c r="C26" s="12">
        <f t="shared" si="1"/>
        <v>2.777777777777778E-2</v>
      </c>
      <c r="D26" s="44">
        <f t="shared" si="8"/>
        <v>0.8121679112921476</v>
      </c>
      <c r="E26" s="45">
        <v>0</v>
      </c>
      <c r="F26" s="44">
        <f t="shared" si="8"/>
        <v>0.18171645168590175</v>
      </c>
      <c r="G26" s="45">
        <v>0</v>
      </c>
      <c r="H26" s="44">
        <f t="shared" si="2"/>
        <v>0.81716539825477152</v>
      </c>
      <c r="I26" s="45">
        <f t="shared" si="3"/>
        <v>0</v>
      </c>
      <c r="J26" s="44">
        <f t="shared" si="4"/>
        <v>0.18283460174522848</v>
      </c>
      <c r="K26" s="45">
        <f t="shared" si="4"/>
        <v>0</v>
      </c>
      <c r="L26" s="44">
        <f t="shared" si="5"/>
        <v>1</v>
      </c>
      <c r="M26" s="46">
        <f t="shared" si="9"/>
        <v>6.0833152296899715E-2</v>
      </c>
      <c r="N26" s="46">
        <f t="shared" si="6"/>
        <v>2.1084000000000001</v>
      </c>
      <c r="O26" s="45">
        <f t="shared" si="10"/>
        <v>0.2127985200302816</v>
      </c>
      <c r="P26" s="47">
        <f t="shared" si="11"/>
        <v>4.2559704006056324E-3</v>
      </c>
      <c r="Q26" s="44">
        <f t="shared" si="11"/>
        <v>0.50007652207116182</v>
      </c>
      <c r="R26" s="45">
        <f t="shared" si="11"/>
        <v>4.0431718805753504E-2</v>
      </c>
      <c r="S26" s="47">
        <f t="shared" si="11"/>
        <v>0.18513471242634499</v>
      </c>
      <c r="T26" s="48">
        <f t="shared" si="7"/>
        <v>0.9997464631640014</v>
      </c>
      <c r="U26" s="12">
        <f t="shared" si="12"/>
        <v>-0.25356898189576726</v>
      </c>
      <c r="V26" s="45">
        <f t="shared" si="13"/>
        <v>1.2608742078827806E-2</v>
      </c>
      <c r="W26" s="12">
        <f t="shared" si="15"/>
        <v>1.1394204564914328</v>
      </c>
      <c r="X26" s="11">
        <f t="shared" si="14"/>
        <v>0.88585147459566549</v>
      </c>
      <c r="Y26" s="10">
        <f>SUMPRODUCT($X$12:X26,$O$12:O26)/SUM($O$12:O26)</f>
        <v>0.87938785732173363</v>
      </c>
    </row>
    <row r="27" spans="1:251">
      <c r="A27" s="5"/>
      <c r="B27" s="3"/>
      <c r="C27" s="3"/>
      <c r="D27" s="7"/>
      <c r="E27" s="3"/>
      <c r="F27" s="7"/>
      <c r="G27" s="7"/>
      <c r="H27" s="7"/>
      <c r="I27" s="3"/>
      <c r="J27" s="7"/>
      <c r="K27" s="7"/>
      <c r="L27" s="7"/>
      <c r="M27" s="7"/>
      <c r="N27" s="7"/>
      <c r="O27" s="3"/>
      <c r="P27" s="7"/>
      <c r="Q27" s="3"/>
      <c r="R27" s="3"/>
      <c r="S27" s="7"/>
      <c r="T27" s="8"/>
      <c r="U27" s="3"/>
      <c r="V27" s="3"/>
      <c r="W27" s="3"/>
      <c r="X27" s="38"/>
      <c r="Y27" s="3"/>
    </row>
    <row r="28" spans="1:251">
      <c r="A28" s="5"/>
      <c r="B28" s="3"/>
      <c r="C28" s="3"/>
      <c r="D28" s="7"/>
      <c r="E28" s="3"/>
      <c r="F28" s="7"/>
      <c r="G28" s="7"/>
      <c r="H28" s="7"/>
      <c r="I28" s="3"/>
      <c r="J28" s="7"/>
      <c r="K28" s="7"/>
      <c r="L28" s="7"/>
      <c r="M28" s="7"/>
      <c r="N28" s="7"/>
      <c r="O28" s="3"/>
      <c r="P28" s="7"/>
      <c r="Q28" s="3"/>
      <c r="R28" s="3"/>
      <c r="S28" s="7"/>
      <c r="T28" s="8"/>
      <c r="U28" s="3"/>
      <c r="V28" s="3"/>
      <c r="W28" s="3"/>
      <c r="X28" s="38"/>
      <c r="Y28" s="3"/>
    </row>
    <row r="30" spans="1:251" ht="24">
      <c r="A30" s="82" t="s">
        <v>31</v>
      </c>
      <c r="B30" s="83"/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AK30" s="3"/>
      <c r="AL30" s="7"/>
      <c r="AM30" s="3"/>
      <c r="AN30" s="7"/>
      <c r="AO30" s="7"/>
      <c r="AP30" s="7"/>
      <c r="AQ30" s="7"/>
    </row>
    <row r="31" spans="1:251" s="17" customFormat="1" ht="33">
      <c r="A31" s="14"/>
      <c r="B31" s="40" t="s">
        <v>19</v>
      </c>
      <c r="C31" s="40" t="s">
        <v>0</v>
      </c>
      <c r="D31" s="40" t="s">
        <v>1</v>
      </c>
      <c r="E31" s="40" t="s">
        <v>39</v>
      </c>
      <c r="F31" s="40" t="s">
        <v>3</v>
      </c>
      <c r="G31" s="14" t="s">
        <v>20</v>
      </c>
      <c r="H31" s="40" t="s">
        <v>33</v>
      </c>
      <c r="I31" s="14" t="s">
        <v>21</v>
      </c>
      <c r="J31" s="15" t="s">
        <v>22</v>
      </c>
      <c r="K31" s="15" t="s">
        <v>23</v>
      </c>
      <c r="L31" s="15" t="s">
        <v>24</v>
      </c>
      <c r="M31" s="22" t="s">
        <v>26</v>
      </c>
      <c r="N31" s="60" t="s">
        <v>40</v>
      </c>
      <c r="O31" s="27"/>
      <c r="P31" s="27"/>
      <c r="Q31" s="26"/>
      <c r="R31" s="26"/>
      <c r="S31" s="26"/>
      <c r="T31" s="26"/>
      <c r="U31" s="26"/>
      <c r="V31" s="26"/>
      <c r="W31" s="26"/>
      <c r="X31" s="26"/>
      <c r="Y31" s="28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  <c r="DZ31" s="16"/>
      <c r="EA31" s="16"/>
      <c r="EB31" s="16"/>
      <c r="EC31" s="16"/>
      <c r="ED31" s="16"/>
      <c r="EE31" s="16"/>
      <c r="EF31" s="16"/>
      <c r="EG31" s="16"/>
      <c r="EH31" s="16"/>
      <c r="EI31" s="16"/>
      <c r="EJ31" s="16"/>
      <c r="EK31" s="16"/>
      <c r="EL31" s="16"/>
      <c r="EM31" s="16"/>
      <c r="EN31" s="16"/>
      <c r="EO31" s="16"/>
      <c r="EP31" s="16"/>
      <c r="EQ31" s="16"/>
      <c r="ER31" s="16"/>
      <c r="ES31" s="16"/>
      <c r="ET31" s="16"/>
      <c r="EU31" s="16"/>
      <c r="EV31" s="16"/>
      <c r="EW31" s="16"/>
      <c r="EX31" s="16"/>
      <c r="EY31" s="16"/>
      <c r="EZ31" s="16"/>
      <c r="FA31" s="16"/>
      <c r="FB31" s="16"/>
      <c r="FC31" s="16"/>
      <c r="FD31" s="16"/>
      <c r="FE31" s="16"/>
      <c r="FF31" s="16"/>
      <c r="FG31" s="16"/>
      <c r="FH31" s="16"/>
      <c r="FI31" s="16"/>
      <c r="FJ31" s="16"/>
      <c r="FK31" s="16"/>
      <c r="FL31" s="16"/>
      <c r="FM31" s="16"/>
      <c r="FN31" s="16"/>
      <c r="FO31" s="16"/>
      <c r="FP31" s="16"/>
      <c r="FQ31" s="16"/>
      <c r="FR31" s="16"/>
      <c r="FS31" s="16"/>
      <c r="FT31" s="16"/>
      <c r="FU31" s="16"/>
      <c r="FV31" s="16"/>
      <c r="FW31" s="16"/>
      <c r="FX31" s="16"/>
      <c r="FY31" s="16"/>
      <c r="FZ31" s="16"/>
      <c r="GA31" s="16"/>
      <c r="GB31" s="16"/>
      <c r="GC31" s="16"/>
      <c r="GD31" s="16"/>
      <c r="GE31" s="16"/>
      <c r="GF31" s="16"/>
      <c r="GG31" s="16"/>
      <c r="GH31" s="16"/>
      <c r="GI31" s="16"/>
      <c r="GJ31" s="16"/>
      <c r="GK31" s="16"/>
      <c r="GL31" s="16"/>
      <c r="GM31" s="16"/>
      <c r="GN31" s="16"/>
      <c r="GO31" s="16"/>
      <c r="GP31" s="16"/>
      <c r="GQ31" s="16"/>
      <c r="GR31" s="16"/>
      <c r="GS31" s="16"/>
      <c r="GT31" s="16"/>
      <c r="GU31" s="16"/>
      <c r="GV31" s="16"/>
      <c r="GW31" s="16"/>
      <c r="GX31" s="16"/>
      <c r="GY31" s="16"/>
      <c r="GZ31" s="16"/>
      <c r="HA31" s="16"/>
      <c r="HB31" s="16"/>
      <c r="HC31" s="16"/>
      <c r="HD31" s="16"/>
      <c r="HE31" s="16"/>
      <c r="HF31" s="16"/>
      <c r="HG31" s="16"/>
      <c r="HH31" s="16"/>
      <c r="HI31" s="16"/>
      <c r="HJ31" s="16"/>
      <c r="HK31" s="16"/>
      <c r="HL31" s="16"/>
      <c r="HM31" s="16"/>
      <c r="HN31" s="16"/>
      <c r="HO31" s="16"/>
      <c r="HP31" s="16"/>
      <c r="HQ31" s="16"/>
      <c r="HR31" s="16"/>
      <c r="HS31" s="16"/>
      <c r="HT31" s="16"/>
      <c r="HU31" s="16"/>
      <c r="HV31" s="16"/>
      <c r="HW31" s="16"/>
      <c r="HX31" s="16"/>
      <c r="HY31" s="16"/>
      <c r="HZ31" s="16"/>
      <c r="IA31" s="16"/>
      <c r="IB31" s="16"/>
      <c r="IC31" s="16"/>
      <c r="ID31" s="16"/>
      <c r="IE31" s="16"/>
      <c r="IF31" s="16"/>
      <c r="IG31" s="16"/>
      <c r="IH31" s="16"/>
      <c r="II31" s="16"/>
      <c r="IJ31" s="16"/>
      <c r="IK31" s="16"/>
      <c r="IL31" s="16"/>
      <c r="IM31" s="16"/>
      <c r="IN31" s="16"/>
      <c r="IO31" s="16"/>
      <c r="IP31" s="16"/>
    </row>
    <row r="32" spans="1:251" ht="36" customHeight="1">
      <c r="A32" s="4" t="s">
        <v>7</v>
      </c>
      <c r="B32" s="19">
        <v>0.61</v>
      </c>
      <c r="C32" s="19">
        <v>0.22600000000000001</v>
      </c>
      <c r="D32" s="19">
        <v>7.6999999999999999E-2</v>
      </c>
      <c r="E32" s="19">
        <v>8.8999999999999996E-2</v>
      </c>
      <c r="F32" s="29">
        <f>SUM(B32:E32)</f>
        <v>1.002</v>
      </c>
      <c r="G32" s="20">
        <f>SUMPRODUCT(B32:E32,B35:E35)</f>
        <v>3.7865000000000003E-2</v>
      </c>
      <c r="H32" s="16">
        <v>0.94</v>
      </c>
      <c r="I32" s="16">
        <v>0.02</v>
      </c>
      <c r="J32" s="30">
        <v>1</v>
      </c>
      <c r="K32" s="30">
        <v>1.00024</v>
      </c>
      <c r="L32" s="17">
        <v>1</v>
      </c>
      <c r="M32" s="31">
        <v>1.0004999999999999</v>
      </c>
      <c r="N32" s="30">
        <v>1.00034</v>
      </c>
      <c r="O32" s="7"/>
      <c r="Y32" s="7"/>
      <c r="IQ32" s="2"/>
    </row>
    <row r="33" spans="1:251" ht="36" customHeight="1">
      <c r="A33" s="4" t="s">
        <v>8</v>
      </c>
      <c r="B33" s="51">
        <v>0.08</v>
      </c>
      <c r="C33" s="21">
        <v>0.8</v>
      </c>
      <c r="D33" s="21">
        <v>-0.18</v>
      </c>
      <c r="E33" s="21">
        <v>0.3</v>
      </c>
      <c r="F33" s="32">
        <f>SUM(B33:E33)</f>
        <v>1</v>
      </c>
      <c r="G33" s="33"/>
      <c r="H33" s="16"/>
      <c r="I33" s="16"/>
      <c r="J33" s="16"/>
      <c r="K33" s="16"/>
      <c r="L33" s="16"/>
      <c r="M33" s="16"/>
      <c r="N33" s="16"/>
      <c r="Y33" s="7"/>
      <c r="IQ33" s="2"/>
    </row>
    <row r="34" spans="1:251" ht="36" customHeight="1">
      <c r="A34" s="34" t="s">
        <v>28</v>
      </c>
      <c r="B34" s="21">
        <v>0.02</v>
      </c>
      <c r="C34" s="21">
        <v>2.35</v>
      </c>
      <c r="D34" s="21">
        <v>0.19</v>
      </c>
      <c r="E34" s="21">
        <v>0.87</v>
      </c>
      <c r="F34" s="16"/>
      <c r="G34" s="35"/>
      <c r="H34" s="35"/>
      <c r="I34" s="16"/>
      <c r="J34" s="16"/>
      <c r="K34" s="16"/>
      <c r="L34" s="16"/>
      <c r="M34" s="16"/>
      <c r="N34" s="16"/>
      <c r="O34" s="13"/>
      <c r="P34" s="13"/>
      <c r="Y34" s="7"/>
      <c r="IQ34" s="2"/>
    </row>
    <row r="35" spans="1:251" ht="36" customHeight="1">
      <c r="A35" s="41" t="s">
        <v>27</v>
      </c>
      <c r="B35" s="49">
        <v>2E-3</v>
      </c>
      <c r="C35" s="50">
        <v>0.13</v>
      </c>
      <c r="D35" s="49">
        <v>2.5000000000000001E-2</v>
      </c>
      <c r="E35" s="49">
        <v>0.06</v>
      </c>
      <c r="F35" s="52"/>
      <c r="G35" s="52"/>
      <c r="H35" s="53"/>
      <c r="I35" s="52"/>
      <c r="J35" s="52"/>
      <c r="K35" s="52"/>
      <c r="L35" s="52"/>
      <c r="M35" s="52"/>
      <c r="N35" s="52"/>
      <c r="Z35" s="7"/>
    </row>
    <row r="36" spans="1:251" ht="18.75" customHeight="1">
      <c r="A36" s="4"/>
      <c r="B36" s="18"/>
      <c r="C36" s="18"/>
      <c r="D36" s="18"/>
      <c r="E36" s="18"/>
      <c r="H36" s="36"/>
      <c r="Z36" s="7"/>
    </row>
    <row r="37" spans="1:251">
      <c r="A37" s="42"/>
      <c r="B37" s="86" t="s">
        <v>12</v>
      </c>
      <c r="C37" s="86" t="s">
        <v>13</v>
      </c>
      <c r="D37" s="84" t="s">
        <v>9</v>
      </c>
      <c r="E37" s="84"/>
      <c r="F37" s="84"/>
      <c r="G37" s="84"/>
      <c r="H37" s="85" t="s">
        <v>10</v>
      </c>
      <c r="I37" s="85"/>
      <c r="J37" s="85"/>
      <c r="K37" s="85"/>
      <c r="L37" s="88"/>
      <c r="M37" s="86" t="s">
        <v>14</v>
      </c>
      <c r="N37" s="86" t="s">
        <v>15</v>
      </c>
      <c r="O37" s="86" t="s">
        <v>16</v>
      </c>
      <c r="P37" s="85" t="s">
        <v>11</v>
      </c>
      <c r="Q37" s="85"/>
      <c r="R37" s="85"/>
      <c r="S37" s="85"/>
      <c r="T37" s="86" t="s">
        <v>29</v>
      </c>
      <c r="U37" s="86" t="s">
        <v>17</v>
      </c>
      <c r="V37" s="86" t="s">
        <v>18</v>
      </c>
      <c r="W37" s="86" t="s">
        <v>38</v>
      </c>
      <c r="X37" s="86" t="s">
        <v>36</v>
      </c>
      <c r="Y37" s="86" t="s">
        <v>37</v>
      </c>
      <c r="IP37" s="2"/>
      <c r="IQ37" s="2"/>
    </row>
    <row r="38" spans="1:251" ht="27.75" customHeight="1">
      <c r="A38" s="41"/>
      <c r="B38" s="87"/>
      <c r="C38" s="87"/>
      <c r="D38" s="39" t="s">
        <v>19</v>
      </c>
      <c r="E38" s="39" t="s">
        <v>0</v>
      </c>
      <c r="F38" s="39" t="s">
        <v>1</v>
      </c>
      <c r="G38" s="39" t="s">
        <v>39</v>
      </c>
      <c r="H38" s="39" t="s">
        <v>19</v>
      </c>
      <c r="I38" s="39" t="s">
        <v>0</v>
      </c>
      <c r="J38" s="39" t="s">
        <v>1</v>
      </c>
      <c r="K38" s="39" t="s">
        <v>39</v>
      </c>
      <c r="L38" s="39" t="s">
        <v>3</v>
      </c>
      <c r="M38" s="87"/>
      <c r="N38" s="87"/>
      <c r="O38" s="87"/>
      <c r="P38" s="39" t="s">
        <v>19</v>
      </c>
      <c r="Q38" s="39" t="s">
        <v>0</v>
      </c>
      <c r="R38" s="39" t="s">
        <v>1</v>
      </c>
      <c r="S38" s="39" t="s">
        <v>39</v>
      </c>
      <c r="T38" s="87"/>
      <c r="U38" s="87"/>
      <c r="V38" s="87"/>
      <c r="W38" s="89"/>
      <c r="X38" s="89"/>
      <c r="Y38" s="89"/>
      <c r="IO38" s="2"/>
      <c r="IP38" s="2"/>
      <c r="IQ38" s="2"/>
    </row>
    <row r="39" spans="1:251">
      <c r="A39" s="5">
        <v>1</v>
      </c>
      <c r="B39" s="10">
        <f t="shared" ref="B39:B53" si="16">A39*$I$32</f>
        <v>0.02</v>
      </c>
      <c r="C39" s="10">
        <f>$I$32/(1-(A39-1)*$I$5)</f>
        <v>0.02</v>
      </c>
      <c r="D39" s="29">
        <f>B32-B$33*$C39</f>
        <v>0.60839999999999994</v>
      </c>
      <c r="E39" s="29">
        <f>C32-C$6*$C39</f>
        <v>0.21000000000000002</v>
      </c>
      <c r="F39" s="29">
        <f>D32-D$6*$C39</f>
        <v>8.0600000000000005E-2</v>
      </c>
      <c r="G39" s="37">
        <f>E32-E$6*$C39</f>
        <v>8.299999999999999E-2</v>
      </c>
      <c r="H39" s="29">
        <f t="shared" ref="H39:H53" si="17">D39/SUM($D39:$G39)</f>
        <v>0.61955193482688387</v>
      </c>
      <c r="I39" s="29">
        <f t="shared" ref="I39:I52" si="18">E39/SUM($D39:$G39)</f>
        <v>0.21384928716904281</v>
      </c>
      <c r="J39" s="29">
        <f t="shared" ref="J39:K53" si="19">F39/SUM($D39:$G39)</f>
        <v>8.2077393075356428E-2</v>
      </c>
      <c r="K39" s="37">
        <f t="shared" si="19"/>
        <v>8.45213849287169E-2</v>
      </c>
      <c r="L39" s="29">
        <f t="shared" ref="L39:L53" si="20">SUM(H39:K39)</f>
        <v>1</v>
      </c>
      <c r="M39" s="32">
        <f>SUMPRODUCT(B32:E32,$B$34:$E$34)</f>
        <v>0.63536000000000004</v>
      </c>
      <c r="N39" s="32">
        <f t="shared" ref="N39:N53" si="21">SUMPRODUCT(B$33:E$33,$B$34:$E$34)</f>
        <v>2.1084000000000001</v>
      </c>
      <c r="O39" s="37">
        <f>$G$32/(C39*(1-N39)+M39)</f>
        <v>6.1750642539367767E-2</v>
      </c>
      <c r="P39" s="33">
        <f>$O39*B34</f>
        <v>1.2350128507873555E-3</v>
      </c>
      <c r="Q39" s="29">
        <f>$O39*C34</f>
        <v>0.14511400996751425</v>
      </c>
      <c r="R39" s="37">
        <f>$O39*D34</f>
        <v>1.1732622082479875E-2</v>
      </c>
      <c r="S39" s="33">
        <f>$O39*E34</f>
        <v>5.3723059009249959E-2</v>
      </c>
      <c r="T39" s="30">
        <f t="shared" ref="T39:T52" si="22">$J$32*(SUMPRODUCT(H39:K39,P39:S39)/SUMPRODUCT(H39:K39,P39:S39,$K$32:$N$32))</f>
        <v>0.99994078369262074</v>
      </c>
      <c r="U39" s="10">
        <f>1000*LN(T39)</f>
        <v>-5.9218060734010043E-2</v>
      </c>
      <c r="V39" s="37">
        <f>(G32-O39*C39)/(1-C39)</f>
        <v>3.7377537907359842E-2</v>
      </c>
      <c r="W39" s="10">
        <f>X39-U39</f>
        <v>0.94193146879717971</v>
      </c>
      <c r="X39" s="9">
        <f>(H32*G32+U39*V39*(1-C39))/(O39*C39+V39*(1-C39))</f>
        <v>0.88271340806316967</v>
      </c>
      <c r="Y39" s="10">
        <f>X39</f>
        <v>0.88271340806316967</v>
      </c>
      <c r="IO39" s="2"/>
      <c r="IP39" s="2"/>
      <c r="IQ39" s="2"/>
    </row>
    <row r="40" spans="1:251">
      <c r="A40" s="5">
        <v>2</v>
      </c>
      <c r="B40" s="10">
        <f t="shared" si="16"/>
        <v>0.04</v>
      </c>
      <c r="C40" s="10">
        <f t="shared" ref="C40:C53" si="23">$I$32/(1-(A40-1)*$I$5)</f>
        <v>2.0408163265306124E-2</v>
      </c>
      <c r="D40" s="29">
        <f t="shared" ref="D40:G53" si="24">H39-B$6*$C40</f>
        <v>0.61791928176565936</v>
      </c>
      <c r="E40" s="29">
        <f t="shared" si="24"/>
        <v>0.19752275655679791</v>
      </c>
      <c r="F40" s="29">
        <f t="shared" si="24"/>
        <v>8.5750862463111532E-2</v>
      </c>
      <c r="G40" s="37">
        <f t="shared" si="24"/>
        <v>7.8398935949125059E-2</v>
      </c>
      <c r="H40" s="29">
        <f t="shared" si="17"/>
        <v>0.63079260013577731</v>
      </c>
      <c r="I40" s="29">
        <f t="shared" si="18"/>
        <v>0.20163781398506453</v>
      </c>
      <c r="J40" s="29">
        <f t="shared" si="19"/>
        <v>8.7537338764426362E-2</v>
      </c>
      <c r="K40" s="37">
        <f t="shared" si="19"/>
        <v>8.0032247114731836E-2</v>
      </c>
      <c r="L40" s="29">
        <f t="shared" si="20"/>
        <v>1</v>
      </c>
      <c r="M40" s="32">
        <f t="shared" ref="M40:M53" si="25">SUMPRODUCT(H39:K39,$B$34:$E$34)</f>
        <v>0.60406517311608965</v>
      </c>
      <c r="N40" s="32">
        <f t="shared" si="21"/>
        <v>2.1084000000000001</v>
      </c>
      <c r="O40" s="37">
        <f t="shared" ref="O40:O52" si="26">$V39/(C40*(1-N40)+M39)</f>
        <v>6.1000690024481288E-2</v>
      </c>
      <c r="P40" s="33">
        <f t="shared" ref="P40:P53" si="27">$O40*B$34</f>
        <v>1.2200138004896258E-3</v>
      </c>
      <c r="Q40" s="29">
        <f t="shared" ref="Q40:S53" si="28">$O40*C$7</f>
        <v>0.14335162155753103</v>
      </c>
      <c r="R40" s="37">
        <f t="shared" si="28"/>
        <v>1.1590131104651446E-2</v>
      </c>
      <c r="S40" s="33">
        <f t="shared" si="28"/>
        <v>5.3070600321298719E-2</v>
      </c>
      <c r="T40" s="30">
        <f t="shared" si="22"/>
        <v>0.99993886200573057</v>
      </c>
      <c r="U40" s="10">
        <f>1000*LN(T40)</f>
        <v>-6.1139863272783562E-2</v>
      </c>
      <c r="V40" s="37">
        <f t="shared" ref="V40:V53" si="29">(V39-O40*C40)/(1-C40)</f>
        <v>3.6885388904919811E-2</v>
      </c>
      <c r="W40" s="10">
        <f>X40-U40</f>
        <v>0.94396781886874803</v>
      </c>
      <c r="X40" s="9">
        <f t="shared" ref="X40:X52" si="30">(W39*V39+U40*V40*(1-C40))/(O40*C40+V40*(1-C40))</f>
        <v>0.8828279555959645</v>
      </c>
      <c r="Y40" s="10">
        <f>SUMPRODUCT($X$39:X40,$O$39:O40)/SUM($O$39:O40)</f>
        <v>0.88277033191397558</v>
      </c>
      <c r="IO40" s="2"/>
      <c r="IP40" s="2"/>
      <c r="IQ40" s="2"/>
    </row>
    <row r="41" spans="1:251">
      <c r="A41" s="5">
        <v>3</v>
      </c>
      <c r="B41" s="10">
        <f t="shared" si="16"/>
        <v>0.06</v>
      </c>
      <c r="C41" s="10">
        <f t="shared" si="23"/>
        <v>2.0833333333333336E-2</v>
      </c>
      <c r="D41" s="29">
        <f t="shared" si="24"/>
        <v>0.62912593346911061</v>
      </c>
      <c r="E41" s="29">
        <f t="shared" si="24"/>
        <v>0.18497114731839787</v>
      </c>
      <c r="F41" s="29">
        <f t="shared" si="24"/>
        <v>9.1287338764426365E-2</v>
      </c>
      <c r="G41" s="37">
        <f t="shared" si="24"/>
        <v>7.378224711473183E-2</v>
      </c>
      <c r="H41" s="29">
        <f t="shared" si="17"/>
        <v>0.64251159162802784</v>
      </c>
      <c r="I41" s="29">
        <f t="shared" si="18"/>
        <v>0.18890670364432122</v>
      </c>
      <c r="J41" s="29">
        <f t="shared" si="19"/>
        <v>9.3229622567924789E-2</v>
      </c>
      <c r="K41" s="37">
        <f t="shared" si="19"/>
        <v>7.5352082159726122E-2</v>
      </c>
      <c r="L41" s="29">
        <f t="shared" si="20"/>
        <v>0.99999999999999989</v>
      </c>
      <c r="M41" s="32">
        <f t="shared" si="25"/>
        <v>0.57272486422267499</v>
      </c>
      <c r="N41" s="32">
        <f t="shared" si="21"/>
        <v>2.1084000000000001</v>
      </c>
      <c r="O41" s="37">
        <f t="shared" si="26"/>
        <v>6.3488934513282982E-2</v>
      </c>
      <c r="P41" s="33">
        <f t="shared" si="27"/>
        <v>1.2697786902656596E-3</v>
      </c>
      <c r="Q41" s="29">
        <f t="shared" si="28"/>
        <v>0.14919899610621501</v>
      </c>
      <c r="R41" s="37">
        <f t="shared" si="28"/>
        <v>1.2062897557523766E-2</v>
      </c>
      <c r="S41" s="33">
        <f t="shared" si="28"/>
        <v>5.5235373026556192E-2</v>
      </c>
      <c r="T41" s="30">
        <f t="shared" si="22"/>
        <v>0.99993662107658698</v>
      </c>
      <c r="U41" s="10">
        <f t="shared" ref="U41:U53" si="31">1000*LN(T41)</f>
        <v>-6.3380931941848087E-2</v>
      </c>
      <c r="V41" s="37">
        <f t="shared" si="29"/>
        <v>3.6319356019635485E-2</v>
      </c>
      <c r="W41" s="10">
        <f t="shared" ref="W41:W52" si="32">X41-U41</f>
        <v>0.94624061800238091</v>
      </c>
      <c r="X41" s="9">
        <f t="shared" si="30"/>
        <v>0.88285968606053278</v>
      </c>
      <c r="Y41" s="10">
        <f>SUMPRODUCT($X$39:X41,$O$39:O41)/SUM($O$39:O41)</f>
        <v>0.88280079256380328</v>
      </c>
      <c r="IO41" s="2"/>
      <c r="IP41" s="2"/>
      <c r="IQ41" s="2"/>
    </row>
    <row r="42" spans="1:251">
      <c r="A42" s="5">
        <v>4</v>
      </c>
      <c r="B42" s="10">
        <f t="shared" si="16"/>
        <v>0.08</v>
      </c>
      <c r="C42" s="10">
        <f t="shared" si="23"/>
        <v>2.1276595744680854E-2</v>
      </c>
      <c r="D42" s="29">
        <f t="shared" si="24"/>
        <v>0.6408094639684534</v>
      </c>
      <c r="E42" s="29">
        <f t="shared" si="24"/>
        <v>0.17188542704857654</v>
      </c>
      <c r="F42" s="29">
        <f t="shared" si="24"/>
        <v>9.7059409801967339E-2</v>
      </c>
      <c r="G42" s="37">
        <f t="shared" si="24"/>
        <v>6.8969103436321871E-2</v>
      </c>
      <c r="H42" s="29">
        <f t="shared" si="17"/>
        <v>0.6547401044895067</v>
      </c>
      <c r="I42" s="29">
        <f t="shared" si="18"/>
        <v>0.17562206676702385</v>
      </c>
      <c r="J42" s="29">
        <f t="shared" si="19"/>
        <v>9.9169396971575313E-2</v>
      </c>
      <c r="K42" s="37">
        <f t="shared" si="19"/>
        <v>7.0468431771894074E-2</v>
      </c>
      <c r="L42" s="29">
        <f t="shared" si="20"/>
        <v>1</v>
      </c>
      <c r="M42" s="32">
        <f t="shared" si="25"/>
        <v>0.54005092516358288</v>
      </c>
      <c r="N42" s="32">
        <f t="shared" si="21"/>
        <v>2.1084000000000001</v>
      </c>
      <c r="O42" s="37">
        <f t="shared" si="26"/>
        <v>6.6138382408427163E-2</v>
      </c>
      <c r="P42" s="33">
        <f t="shared" si="27"/>
        <v>1.3227676481685432E-3</v>
      </c>
      <c r="Q42" s="29">
        <f t="shared" si="28"/>
        <v>0.15542519865980384</v>
      </c>
      <c r="R42" s="37">
        <f t="shared" si="28"/>
        <v>1.2566292657601161E-2</v>
      </c>
      <c r="S42" s="33">
        <f t="shared" si="28"/>
        <v>5.7540392695331628E-2</v>
      </c>
      <c r="T42" s="30">
        <f t="shared" si="22"/>
        <v>0.99993397414712004</v>
      </c>
      <c r="U42" s="10">
        <f t="shared" si="31"/>
        <v>-6.6028032682532115E-2</v>
      </c>
      <c r="V42" s="37">
        <f t="shared" si="29"/>
        <v>3.5671116315531319E-2</v>
      </c>
      <c r="W42" s="10">
        <f t="shared" si="32"/>
        <v>0.94879888535786694</v>
      </c>
      <c r="X42" s="9">
        <f t="shared" si="30"/>
        <v>0.88277085267533484</v>
      </c>
      <c r="Y42" s="10">
        <f>SUMPRODUCT($X$39:X42,$O$39:O42)/SUM($O$39:O42)</f>
        <v>0.88279294651265416</v>
      </c>
      <c r="IO42" s="2"/>
      <c r="IP42" s="2"/>
      <c r="IQ42" s="2"/>
    </row>
    <row r="43" spans="1:251">
      <c r="A43" s="5">
        <v>5</v>
      </c>
      <c r="B43" s="10">
        <f t="shared" si="16"/>
        <v>0.1</v>
      </c>
      <c r="C43" s="10">
        <f t="shared" si="23"/>
        <v>2.1739130434782608E-2</v>
      </c>
      <c r="D43" s="29">
        <f t="shared" si="24"/>
        <v>0.65300097405472413</v>
      </c>
      <c r="E43" s="29">
        <f t="shared" si="24"/>
        <v>0.15823076241919776</v>
      </c>
      <c r="F43" s="29">
        <f t="shared" si="24"/>
        <v>0.10308244044983618</v>
      </c>
      <c r="G43" s="37">
        <f t="shared" si="24"/>
        <v>6.3946692641459288E-2</v>
      </c>
      <c r="H43" s="29">
        <f t="shared" si="17"/>
        <v>0.66751210681149586</v>
      </c>
      <c r="I43" s="29">
        <f t="shared" si="18"/>
        <v>0.16174700158406882</v>
      </c>
      <c r="J43" s="29">
        <f t="shared" si="19"/>
        <v>0.10537316134872143</v>
      </c>
      <c r="K43" s="37">
        <f t="shared" si="19"/>
        <v>6.5367730255713949E-2</v>
      </c>
      <c r="L43" s="29">
        <f t="shared" si="20"/>
        <v>1</v>
      </c>
      <c r="M43" s="32">
        <f t="shared" si="25"/>
        <v>0.50595638005844334</v>
      </c>
      <c r="N43" s="32">
        <f t="shared" si="21"/>
        <v>2.1084000000000001</v>
      </c>
      <c r="O43" s="37">
        <f t="shared" si="26"/>
        <v>6.9136063110349311E-2</v>
      </c>
      <c r="P43" s="33">
        <f t="shared" si="27"/>
        <v>1.3827212622069863E-3</v>
      </c>
      <c r="Q43" s="29">
        <f t="shared" si="28"/>
        <v>0.1624697483093209</v>
      </c>
      <c r="R43" s="37">
        <f t="shared" si="28"/>
        <v>1.3135851990966368E-2</v>
      </c>
      <c r="S43" s="33">
        <f t="shared" si="28"/>
        <v>6.0148374906003901E-2</v>
      </c>
      <c r="T43" s="30">
        <f t="shared" si="22"/>
        <v>0.99993079989102474</v>
      </c>
      <c r="U43" s="10">
        <f t="shared" si="31"/>
        <v>-6.9202503413270042E-2</v>
      </c>
      <c r="V43" s="37">
        <f t="shared" si="29"/>
        <v>3.4927450831202037E-2</v>
      </c>
      <c r="W43" s="10">
        <f t="shared" si="32"/>
        <v>0.95171464632954461</v>
      </c>
      <c r="X43" s="9">
        <f t="shared" si="30"/>
        <v>0.88251214291627456</v>
      </c>
      <c r="Y43" s="10">
        <f>SUMPRODUCT($X$39:X43,$O$39:O43)/SUM($O$39:O43)</f>
        <v>0.88273256465639593</v>
      </c>
      <c r="IO43" s="2"/>
      <c r="IP43" s="2"/>
      <c r="IQ43" s="2"/>
    </row>
    <row r="44" spans="1:251">
      <c r="A44" s="5">
        <v>6</v>
      </c>
      <c r="B44" s="10">
        <f t="shared" si="16"/>
        <v>0.12</v>
      </c>
      <c r="C44" s="10">
        <f t="shared" si="23"/>
        <v>2.2222222222222223E-2</v>
      </c>
      <c r="D44" s="29">
        <f t="shared" si="24"/>
        <v>0.6657343290337181</v>
      </c>
      <c r="E44" s="37">
        <f t="shared" si="24"/>
        <v>0.14396922380629104</v>
      </c>
      <c r="F44" s="29">
        <f t="shared" si="24"/>
        <v>0.10937316134872144</v>
      </c>
      <c r="G44" s="37">
        <f t="shared" si="24"/>
        <v>5.8701063589047281E-2</v>
      </c>
      <c r="H44" s="29">
        <f t="shared" si="17"/>
        <v>0.68086465469357527</v>
      </c>
      <c r="I44" s="29">
        <f t="shared" si="18"/>
        <v>0.14724125162007037</v>
      </c>
      <c r="J44" s="29">
        <f t="shared" si="19"/>
        <v>0.11185891501573783</v>
      </c>
      <c r="K44" s="37">
        <f t="shared" si="19"/>
        <v>6.0035178670616529E-2</v>
      </c>
      <c r="L44" s="29">
        <f t="shared" si="20"/>
        <v>1</v>
      </c>
      <c r="M44" s="32">
        <f t="shared" si="25"/>
        <v>0.4703465218375199</v>
      </c>
      <c r="N44" s="32">
        <f t="shared" si="21"/>
        <v>2.1084000000000001</v>
      </c>
      <c r="O44" s="37">
        <f t="shared" si="26"/>
        <v>7.2565171796587891E-2</v>
      </c>
      <c r="P44" s="33">
        <f t="shared" si="27"/>
        <v>1.4513034359317578E-3</v>
      </c>
      <c r="Q44" s="29">
        <f t="shared" si="28"/>
        <v>0.17052815372198155</v>
      </c>
      <c r="R44" s="37">
        <f t="shared" si="28"/>
        <v>1.37873826413517E-2</v>
      </c>
      <c r="S44" s="33">
        <f t="shared" si="28"/>
        <v>6.313169946303146E-2</v>
      </c>
      <c r="T44" s="30">
        <f t="shared" si="22"/>
        <v>0.9999269232921536</v>
      </c>
      <c r="U44" s="10">
        <f t="shared" si="31"/>
        <v>-7.3079378079101365E-2</v>
      </c>
      <c r="V44" s="37">
        <f t="shared" si="29"/>
        <v>3.4072048081988722E-2</v>
      </c>
      <c r="W44" s="10">
        <f>X44-U44</f>
        <v>0.95508863536420974</v>
      </c>
      <c r="X44" s="9">
        <f t="shared" si="30"/>
        <v>0.88200925728510837</v>
      </c>
      <c r="Y44" s="10">
        <f>SUMPRODUCT($X$39:X44,$O$39:O44)/SUM($O$39:O44)</f>
        <v>0.88259937611839134</v>
      </c>
      <c r="IO44" s="2"/>
      <c r="IP44" s="2"/>
      <c r="IQ44" s="2"/>
    </row>
    <row r="45" spans="1:251">
      <c r="A45" s="5">
        <v>7</v>
      </c>
      <c r="B45" s="10">
        <f t="shared" si="16"/>
        <v>0.14000000000000001</v>
      </c>
      <c r="C45" s="10">
        <f t="shared" si="23"/>
        <v>2.2727272727272728E-2</v>
      </c>
      <c r="D45" s="29">
        <f t="shared" si="24"/>
        <v>0.67904647287539344</v>
      </c>
      <c r="E45" s="37">
        <f t="shared" si="24"/>
        <v>0.12905943343825219</v>
      </c>
      <c r="F45" s="29">
        <f t="shared" si="24"/>
        <v>0.11594982410664692</v>
      </c>
      <c r="G45" s="37">
        <f t="shared" si="24"/>
        <v>5.3216996852434709E-2</v>
      </c>
      <c r="H45" s="29">
        <f t="shared" si="17"/>
        <v>0.69483825131435606</v>
      </c>
      <c r="I45" s="37">
        <f t="shared" si="18"/>
        <v>0.13206081561123478</v>
      </c>
      <c r="J45" s="29">
        <f t="shared" si="19"/>
        <v>0.1186463316440108</v>
      </c>
      <c r="K45" s="37">
        <f t="shared" si="19"/>
        <v>5.4454601430398306E-2</v>
      </c>
      <c r="L45" s="29">
        <f t="shared" si="20"/>
        <v>1</v>
      </c>
      <c r="M45" s="32">
        <f t="shared" si="25"/>
        <v>0.43311803369746343</v>
      </c>
      <c r="N45" s="32">
        <f t="shared" si="21"/>
        <v>2.1084000000000001</v>
      </c>
      <c r="O45" s="37">
        <f t="shared" si="26"/>
        <v>7.6539634919492838E-2</v>
      </c>
      <c r="P45" s="33">
        <f t="shared" si="27"/>
        <v>1.5307926983898568E-3</v>
      </c>
      <c r="Q45" s="29">
        <f t="shared" si="28"/>
        <v>0.17986814206080817</v>
      </c>
      <c r="R45" s="37">
        <f t="shared" si="28"/>
        <v>1.454253063470364E-2</v>
      </c>
      <c r="S45" s="33">
        <f t="shared" si="28"/>
        <v>6.6589482379958764E-2</v>
      </c>
      <c r="T45" s="30">
        <f t="shared" si="22"/>
        <v>0.99992208225137091</v>
      </c>
      <c r="U45" s="10">
        <f t="shared" si="31"/>
        <v>-7.7920784374555102E-2</v>
      </c>
      <c r="V45" s="37">
        <f t="shared" si="29"/>
        <v>3.3084429783442108E-2</v>
      </c>
      <c r="W45" s="10">
        <f>X45-U45</f>
        <v>0.95906685526505953</v>
      </c>
      <c r="X45" s="9">
        <f t="shared" si="30"/>
        <v>0.88114607089050445</v>
      </c>
      <c r="Y45" s="10">
        <f>SUMPRODUCT($X$39:X45,$O$39:O45)/SUM($O$39:O45)</f>
        <v>0.88236301649664917</v>
      </c>
      <c r="IO45" s="2"/>
      <c r="IP45" s="2"/>
      <c r="IQ45" s="2"/>
    </row>
    <row r="46" spans="1:251">
      <c r="A46" s="5">
        <v>8</v>
      </c>
      <c r="B46" s="10">
        <f t="shared" si="16"/>
        <v>0.16</v>
      </c>
      <c r="C46" s="10">
        <f t="shared" si="23"/>
        <v>2.3255813953488372E-2</v>
      </c>
      <c r="D46" s="29">
        <f t="shared" si="24"/>
        <v>0.69297778619807704</v>
      </c>
      <c r="E46" s="37">
        <f t="shared" si="24"/>
        <v>0.11345616444844409</v>
      </c>
      <c r="F46" s="29">
        <f t="shared" si="24"/>
        <v>0.1228323781556387</v>
      </c>
      <c r="G46" s="37">
        <f t="shared" si="24"/>
        <v>4.7477857244351794E-2</v>
      </c>
      <c r="H46" s="29">
        <f t="shared" si="17"/>
        <v>0.70947725729803124</v>
      </c>
      <c r="I46" s="37">
        <f t="shared" si="18"/>
        <v>0.11615750169721656</v>
      </c>
      <c r="J46" s="29">
        <f t="shared" si="19"/>
        <v>0.1257569585879158</v>
      </c>
      <c r="K46" s="37">
        <f t="shared" si="19"/>
        <v>4.860828241683636E-2</v>
      </c>
      <c r="L46" s="29">
        <f t="shared" si="20"/>
        <v>0.99999999999999989</v>
      </c>
      <c r="M46" s="32">
        <f t="shared" si="25"/>
        <v>0.39415798796949741</v>
      </c>
      <c r="N46" s="32">
        <f t="shared" si="21"/>
        <v>2.1084000000000001</v>
      </c>
      <c r="O46" s="37">
        <f t="shared" si="26"/>
        <v>8.1220417952535651E-2</v>
      </c>
      <c r="P46" s="33">
        <f t="shared" si="27"/>
        <v>1.6244083590507131E-3</v>
      </c>
      <c r="Q46" s="29">
        <f t="shared" si="28"/>
        <v>0.1908679821884588</v>
      </c>
      <c r="R46" s="37">
        <f t="shared" si="28"/>
        <v>1.5431879410981774E-2</v>
      </c>
      <c r="S46" s="33">
        <f t="shared" si="28"/>
        <v>7.0661763618706019E-2</v>
      </c>
      <c r="T46" s="30">
        <f t="shared" si="22"/>
        <v>0.99991586572950086</v>
      </c>
      <c r="U46" s="10">
        <f t="shared" si="31"/>
        <v>-8.4137809985402254E-2</v>
      </c>
      <c r="V46" s="37">
        <f t="shared" si="29"/>
        <v>3.193833482703512E-2</v>
      </c>
      <c r="W46" s="10">
        <f t="shared" si="32"/>
        <v>0.96387042736996797</v>
      </c>
      <c r="X46" s="9">
        <f t="shared" si="30"/>
        <v>0.87973261738456576</v>
      </c>
      <c r="Y46" s="10">
        <f>SUMPRODUCT($X$39:X46,$O$39:O46)/SUM($O$39:O46)</f>
        <v>0.88197587141917555</v>
      </c>
      <c r="IO46" s="2"/>
      <c r="IP46" s="2"/>
      <c r="IQ46" s="2"/>
    </row>
    <row r="47" spans="1:251">
      <c r="A47" s="5">
        <v>9</v>
      </c>
      <c r="B47" s="10">
        <f t="shared" si="16"/>
        <v>0.18</v>
      </c>
      <c r="C47" s="10">
        <f t="shared" si="23"/>
        <v>2.3809523809523812E-2</v>
      </c>
      <c r="D47" s="29">
        <f t="shared" si="24"/>
        <v>0.70757249539326939</v>
      </c>
      <c r="E47" s="37">
        <f t="shared" si="24"/>
        <v>9.7109882649597509E-2</v>
      </c>
      <c r="F47" s="29">
        <f t="shared" si="24"/>
        <v>0.13004267287363008</v>
      </c>
      <c r="G47" s="37">
        <f t="shared" si="24"/>
        <v>4.1465425273979215E-2</v>
      </c>
      <c r="H47" s="29">
        <f t="shared" si="17"/>
        <v>0.72483036113456856</v>
      </c>
      <c r="I47" s="37">
        <f t="shared" si="18"/>
        <v>9.9478416372758421E-2</v>
      </c>
      <c r="J47" s="29">
        <f t="shared" si="19"/>
        <v>0.13321444538274299</v>
      </c>
      <c r="K47" s="37">
        <f t="shared" si="19"/>
        <v>4.2476777109929927E-2</v>
      </c>
      <c r="L47" s="29">
        <f t="shared" si="20"/>
        <v>0.99999999999999989</v>
      </c>
      <c r="M47" s="32">
        <f t="shared" si="25"/>
        <v>0.35334270196877116</v>
      </c>
      <c r="N47" s="32">
        <f t="shared" si="21"/>
        <v>2.1084000000000001</v>
      </c>
      <c r="O47" s="37">
        <f t="shared" si="26"/>
        <v>8.6843817912403753E-2</v>
      </c>
      <c r="P47" s="33">
        <f t="shared" si="27"/>
        <v>1.7368763582480751E-3</v>
      </c>
      <c r="Q47" s="29">
        <f t="shared" si="28"/>
        <v>0.20408297209414883</v>
      </c>
      <c r="R47" s="37">
        <f t="shared" si="28"/>
        <v>1.6500325403356712E-2</v>
      </c>
      <c r="S47" s="33">
        <f t="shared" si="28"/>
        <v>7.5554121583791267E-2</v>
      </c>
      <c r="T47" s="30">
        <f t="shared" si="22"/>
        <v>0.99990759043321809</v>
      </c>
      <c r="U47" s="10">
        <f t="shared" si="31"/>
        <v>-9.2413836808994024E-2</v>
      </c>
      <c r="V47" s="37">
        <f t="shared" si="29"/>
        <v>3.0599176703001739E-2</v>
      </c>
      <c r="W47" s="10">
        <f t="shared" si="32"/>
        <v>0.96985336326658755</v>
      </c>
      <c r="X47" s="9">
        <f t="shared" si="30"/>
        <v>0.87743952645759349</v>
      </c>
      <c r="Y47" s="10">
        <f>SUMPRODUCT($X$39:X47,$O$39:O47)/SUM($O$39:O47)</f>
        <v>0.88135905047666951</v>
      </c>
      <c r="IO47" s="2"/>
      <c r="IP47" s="2"/>
      <c r="IQ47" s="2"/>
    </row>
    <row r="48" spans="1:251">
      <c r="A48" s="5">
        <v>10</v>
      </c>
      <c r="B48" s="10">
        <f t="shared" si="16"/>
        <v>0.2</v>
      </c>
      <c r="C48" s="10">
        <f t="shared" si="23"/>
        <v>2.4390243902439022E-2</v>
      </c>
      <c r="D48" s="29">
        <f t="shared" si="24"/>
        <v>0.72287914162237343</v>
      </c>
      <c r="E48" s="37">
        <f t="shared" si="24"/>
        <v>7.9966221250807198E-2</v>
      </c>
      <c r="F48" s="29">
        <f t="shared" si="24"/>
        <v>0.13760468928518202</v>
      </c>
      <c r="G48" s="37">
        <f t="shared" si="24"/>
        <v>3.515970393919822E-2</v>
      </c>
      <c r="H48" s="29">
        <f t="shared" si="17"/>
        <v>0.74095112016293285</v>
      </c>
      <c r="I48" s="37">
        <f t="shared" si="18"/>
        <v>8.1965376782077395E-2</v>
      </c>
      <c r="J48" s="29">
        <f t="shared" si="19"/>
        <v>0.14104480651731158</v>
      </c>
      <c r="K48" s="37">
        <f t="shared" si="19"/>
        <v>3.6038696537678182E-2</v>
      </c>
      <c r="L48" s="29">
        <f t="shared" si="20"/>
        <v>1</v>
      </c>
      <c r="M48" s="32">
        <f t="shared" si="25"/>
        <v>0.31053642640703383</v>
      </c>
      <c r="N48" s="32">
        <f t="shared" si="21"/>
        <v>2.1084000000000001</v>
      </c>
      <c r="O48" s="37">
        <f t="shared" si="26"/>
        <v>9.3773749340334459E-2</v>
      </c>
      <c r="P48" s="33">
        <f t="shared" si="27"/>
        <v>1.8754749868066891E-3</v>
      </c>
      <c r="Q48" s="29">
        <f t="shared" si="28"/>
        <v>0.22036831094978598</v>
      </c>
      <c r="R48" s="37">
        <f t="shared" si="28"/>
        <v>1.7817012374663547E-2</v>
      </c>
      <c r="S48" s="33">
        <f t="shared" si="28"/>
        <v>8.1583161926090983E-2</v>
      </c>
      <c r="T48" s="30">
        <f t="shared" si="22"/>
        <v>0.99989603067077937</v>
      </c>
      <c r="U48" s="10">
        <f t="shared" si="31"/>
        <v>-0.10397473440599382</v>
      </c>
      <c r="V48" s="37">
        <f t="shared" si="29"/>
        <v>2.9019812387068421E-2</v>
      </c>
      <c r="W48" s="10">
        <f t="shared" si="32"/>
        <v>0.97762505385857423</v>
      </c>
      <c r="X48" s="9">
        <f t="shared" si="30"/>
        <v>0.87365031945258043</v>
      </c>
      <c r="Y48" s="10">
        <f>SUMPRODUCT($X$39:X48,$O$39:O48)/SUM($O$39:O48)</f>
        <v>0.8803721309539303</v>
      </c>
      <c r="IO48" s="2"/>
      <c r="IP48" s="2"/>
      <c r="IQ48" s="2"/>
    </row>
    <row r="49" spans="1:251">
      <c r="A49" s="5">
        <v>11</v>
      </c>
      <c r="B49" s="10">
        <f t="shared" si="16"/>
        <v>0.22</v>
      </c>
      <c r="C49" s="10">
        <f t="shared" si="23"/>
        <v>2.4999999999999998E-2</v>
      </c>
      <c r="D49" s="29">
        <f t="shared" si="24"/>
        <v>0.73895112016293285</v>
      </c>
      <c r="E49" s="37">
        <f t="shared" si="24"/>
        <v>6.1965376782077392E-2</v>
      </c>
      <c r="F49" s="29">
        <f t="shared" si="24"/>
        <v>0.14554480651731158</v>
      </c>
      <c r="G49" s="37">
        <f t="shared" si="24"/>
        <v>2.8538696537678182E-2</v>
      </c>
      <c r="H49" s="29">
        <f t="shared" si="17"/>
        <v>0.75789858478249528</v>
      </c>
      <c r="I49" s="37">
        <f t="shared" si="18"/>
        <v>6.355423259700245E-2</v>
      </c>
      <c r="J49" s="29">
        <f t="shared" si="19"/>
        <v>0.1492767246331401</v>
      </c>
      <c r="K49" s="37">
        <f t="shared" si="19"/>
        <v>2.927045798736224E-2</v>
      </c>
      <c r="L49" s="29">
        <f t="shared" si="20"/>
        <v>1</v>
      </c>
      <c r="M49" s="32">
        <f t="shared" si="25"/>
        <v>0.26558983706720973</v>
      </c>
      <c r="N49" s="32">
        <f t="shared" si="21"/>
        <v>2.1084000000000001</v>
      </c>
      <c r="O49" s="37">
        <f t="shared" si="26"/>
        <v>0.10260643871129684</v>
      </c>
      <c r="P49" s="33">
        <f t="shared" si="27"/>
        <v>2.0521287742259367E-3</v>
      </c>
      <c r="Q49" s="29">
        <f t="shared" si="28"/>
        <v>0.24112513097154759</v>
      </c>
      <c r="R49" s="37">
        <f t="shared" si="28"/>
        <v>1.9495223355146397E-2</v>
      </c>
      <c r="S49" s="33">
        <f t="shared" si="28"/>
        <v>8.9267601678828246E-2</v>
      </c>
      <c r="T49" s="30">
        <f t="shared" si="22"/>
        <v>0.99987874690913869</v>
      </c>
      <c r="U49" s="10">
        <f t="shared" si="31"/>
        <v>-0.12126044261161566</v>
      </c>
      <c r="V49" s="37">
        <f t="shared" si="29"/>
        <v>2.7132975814652308E-2</v>
      </c>
      <c r="W49" s="10">
        <f t="shared" si="32"/>
        <v>0.988343681194082</v>
      </c>
      <c r="X49" s="9">
        <f t="shared" si="30"/>
        <v>0.86708323858246639</v>
      </c>
      <c r="Y49" s="10">
        <f>SUMPRODUCT($X$39:X49,$O$39:O49)/SUM($O$39:O49)</f>
        <v>0.87873929082029711</v>
      </c>
    </row>
    <row r="50" spans="1:251">
      <c r="A50" s="5">
        <v>12</v>
      </c>
      <c r="B50" s="10">
        <f t="shared" si="16"/>
        <v>0.24</v>
      </c>
      <c r="C50" s="10">
        <f t="shared" si="23"/>
        <v>2.564102564102564E-2</v>
      </c>
      <c r="D50" s="29">
        <f t="shared" si="24"/>
        <v>0.75584730273121326</v>
      </c>
      <c r="E50" s="37">
        <f t="shared" si="24"/>
        <v>4.304141208418194E-2</v>
      </c>
      <c r="F50" s="29">
        <f t="shared" si="24"/>
        <v>0.1538921092485247</v>
      </c>
      <c r="G50" s="37">
        <f t="shared" si="24"/>
        <v>2.1578150295054548E-2</v>
      </c>
      <c r="H50" s="29">
        <f t="shared" si="17"/>
        <v>0.77573802122413993</v>
      </c>
      <c r="I50" s="37">
        <f t="shared" si="18"/>
        <v>4.4174080823239363E-2</v>
      </c>
      <c r="J50" s="29">
        <f t="shared" si="19"/>
        <v>0.15794190159717009</v>
      </c>
      <c r="K50" s="37">
        <f t="shared" si="19"/>
        <v>2.2145996355450719E-2</v>
      </c>
      <c r="L50" s="29">
        <f t="shared" si="20"/>
        <v>1</v>
      </c>
      <c r="M50" s="32">
        <f t="shared" si="25"/>
        <v>0.21833829442790748</v>
      </c>
      <c r="N50" s="32">
        <f t="shared" si="21"/>
        <v>2.1084000000000001</v>
      </c>
      <c r="O50" s="37">
        <f t="shared" si="26"/>
        <v>0.11440339470896052</v>
      </c>
      <c r="P50" s="33">
        <f t="shared" si="27"/>
        <v>2.2880678941792107E-3</v>
      </c>
      <c r="Q50" s="29">
        <f t="shared" si="28"/>
        <v>0.26884797756605722</v>
      </c>
      <c r="R50" s="37">
        <f t="shared" si="28"/>
        <v>2.17366449947025E-2</v>
      </c>
      <c r="S50" s="33">
        <f t="shared" si="28"/>
        <v>9.9530953396795657E-2</v>
      </c>
      <c r="T50" s="30">
        <f t="shared" si="22"/>
        <v>0.99985008870102321</v>
      </c>
      <c r="U50" s="10">
        <f t="shared" si="31"/>
        <v>-0.14992253679870246</v>
      </c>
      <c r="V50" s="37">
        <f t="shared" si="29"/>
        <v>2.4836385843749462E-2</v>
      </c>
      <c r="W50" s="10">
        <f t="shared" si="32"/>
        <v>1.0045522175317094</v>
      </c>
      <c r="X50" s="9">
        <f t="shared" si="30"/>
        <v>0.85462968073300694</v>
      </c>
      <c r="Y50" s="10">
        <f>SUMPRODUCT($X$39:X50,$O$39:O50)/SUM($O$39:O50)</f>
        <v>0.87583427120678736</v>
      </c>
    </row>
    <row r="51" spans="1:251">
      <c r="A51" s="5">
        <v>13</v>
      </c>
      <c r="B51" s="10">
        <f t="shared" si="16"/>
        <v>0.26</v>
      </c>
      <c r="C51" s="10">
        <f t="shared" si="23"/>
        <v>2.6315789473684209E-2</v>
      </c>
      <c r="D51" s="29">
        <f t="shared" si="24"/>
        <v>0.77363275806624521</v>
      </c>
      <c r="E51" s="37">
        <f t="shared" si="24"/>
        <v>2.3121449244291995E-2</v>
      </c>
      <c r="F51" s="29">
        <f t="shared" si="24"/>
        <v>0.16267874370243324</v>
      </c>
      <c r="G51" s="37">
        <f t="shared" si="24"/>
        <v>1.4251259513345457E-2</v>
      </c>
      <c r="H51" s="29">
        <f t="shared" si="17"/>
        <v>0.79454175152749495</v>
      </c>
      <c r="I51" s="37">
        <f t="shared" si="18"/>
        <v>2.3746353277921507E-2</v>
      </c>
      <c r="J51" s="29">
        <f t="shared" si="19"/>
        <v>0.16707546650520169</v>
      </c>
      <c r="K51" s="37">
        <f t="shared" si="19"/>
        <v>1.4636428689381819E-2</v>
      </c>
      <c r="L51" s="29">
        <f t="shared" si="20"/>
        <v>1</v>
      </c>
      <c r="M51" s="32">
        <f t="shared" si="25"/>
        <v>0.16859982849179975</v>
      </c>
      <c r="N51" s="32">
        <f t="shared" si="21"/>
        <v>2.1084000000000001</v>
      </c>
      <c r="O51" s="37">
        <f t="shared" si="26"/>
        <v>0.13129144403706897</v>
      </c>
      <c r="P51" s="33">
        <f t="shared" si="27"/>
        <v>2.6258288807413793E-3</v>
      </c>
      <c r="Q51" s="29">
        <f t="shared" si="28"/>
        <v>0.30853489348711211</v>
      </c>
      <c r="R51" s="37">
        <f t="shared" si="28"/>
        <v>2.4945374367043104E-2</v>
      </c>
      <c r="S51" s="33">
        <f t="shared" si="28"/>
        <v>0.11422355631224999</v>
      </c>
      <c r="T51" s="30">
        <f t="shared" si="22"/>
        <v>0.99979332113449904</v>
      </c>
      <c r="U51" s="10">
        <f>1000*LN(T51)</f>
        <v>-0.20670022652098502</v>
      </c>
      <c r="V51" s="37">
        <f t="shared" si="29"/>
        <v>2.195922210879488E-2</v>
      </c>
      <c r="W51" s="10">
        <f>X51-U51</f>
        <v>1.0333066885700137</v>
      </c>
      <c r="X51" s="9">
        <f t="shared" si="30"/>
        <v>0.82660646204902877</v>
      </c>
      <c r="Y51" s="10">
        <f>SUMPRODUCT($X$39:X51,$O$39:O51)/SUM($O$39:O51)</f>
        <v>0.86985403744982004</v>
      </c>
    </row>
    <row r="52" spans="1:251">
      <c r="A52" s="5">
        <v>14</v>
      </c>
      <c r="B52" s="10">
        <f t="shared" si="16"/>
        <v>0.28000000000000003</v>
      </c>
      <c r="C52" s="10">
        <f t="shared" si="23"/>
        <v>2.7027027027027029E-2</v>
      </c>
      <c r="D52" s="29">
        <f t="shared" si="24"/>
        <v>0.79237958936533281</v>
      </c>
      <c r="E52" s="37">
        <f t="shared" si="24"/>
        <v>2.1247316562998837E-3</v>
      </c>
      <c r="F52" s="29">
        <f t="shared" si="24"/>
        <v>0.17194033137006656</v>
      </c>
      <c r="G52" s="37">
        <f t="shared" si="24"/>
        <v>6.5283205812737104E-3</v>
      </c>
      <c r="H52" s="29">
        <f t="shared" si="17"/>
        <v>0.81439013351436984</v>
      </c>
      <c r="I52" s="37">
        <f t="shared" si="18"/>
        <v>2.1837519800859914E-3</v>
      </c>
      <c r="J52" s="29">
        <f t="shared" si="19"/>
        <v>0.17671645168590175</v>
      </c>
      <c r="K52" s="37">
        <f t="shared" si="19"/>
        <v>6.7096628196424242E-3</v>
      </c>
      <c r="L52" s="29">
        <f t="shared" si="20"/>
        <v>1</v>
      </c>
      <c r="M52" s="32">
        <f t="shared" si="25"/>
        <v>0.11617279682941595</v>
      </c>
      <c r="N52" s="32">
        <f t="shared" si="21"/>
        <v>2.1084000000000001</v>
      </c>
      <c r="O52" s="37">
        <f t="shared" si="26"/>
        <v>0.15838672523615571</v>
      </c>
      <c r="P52" s="33">
        <f t="shared" si="27"/>
        <v>3.1677345047231142E-3</v>
      </c>
      <c r="Q52" s="29">
        <f t="shared" si="28"/>
        <v>0.37220880430496595</v>
      </c>
      <c r="R52" s="37">
        <f t="shared" si="28"/>
        <v>3.0093477794869587E-2</v>
      </c>
      <c r="S52" s="33">
        <f t="shared" si="28"/>
        <v>0.13779645095545548</v>
      </c>
      <c r="T52" s="30">
        <f t="shared" si="22"/>
        <v>0.99962728546688051</v>
      </c>
      <c r="U52" s="10">
        <f t="shared" si="31"/>
        <v>-0.3727840084446003</v>
      </c>
      <c r="V52" s="37">
        <f t="shared" si="29"/>
        <v>1.8169569244145967E-2</v>
      </c>
      <c r="W52" s="10">
        <f t="shared" si="32"/>
        <v>1.1059770596559211</v>
      </c>
      <c r="X52" s="9">
        <f t="shared" si="30"/>
        <v>0.73319305121132083</v>
      </c>
      <c r="Y52" s="10">
        <f>SUMPRODUCT($X$39:X52,$O$39:O52)/SUM($O$39:O52)</f>
        <v>0.8523861243178249</v>
      </c>
    </row>
    <row r="53" spans="1:251">
      <c r="A53" s="43">
        <v>15</v>
      </c>
      <c r="B53" s="12">
        <f t="shared" si="16"/>
        <v>0.3</v>
      </c>
      <c r="C53" s="12">
        <f t="shared" si="23"/>
        <v>2.777777777777778E-2</v>
      </c>
      <c r="D53" s="44">
        <f t="shared" si="24"/>
        <v>0.8121679112921476</v>
      </c>
      <c r="E53" s="45">
        <v>0</v>
      </c>
      <c r="F53" s="44">
        <f t="shared" si="24"/>
        <v>0.18171645168590175</v>
      </c>
      <c r="G53" s="45">
        <v>0</v>
      </c>
      <c r="H53" s="44">
        <f t="shared" si="17"/>
        <v>0.81716539825477152</v>
      </c>
      <c r="I53" s="45">
        <v>0</v>
      </c>
      <c r="J53" s="44">
        <f t="shared" si="19"/>
        <v>0.18283460174522848</v>
      </c>
      <c r="K53" s="45">
        <v>0</v>
      </c>
      <c r="L53" s="44">
        <f t="shared" si="20"/>
        <v>1</v>
      </c>
      <c r="M53" s="46">
        <f t="shared" si="25"/>
        <v>6.0833152296899715E-2</v>
      </c>
      <c r="N53" s="46">
        <f t="shared" si="21"/>
        <v>2.1084000000000001</v>
      </c>
      <c r="O53" s="45">
        <f>$V52/(C53*(1-N53)+M52)</f>
        <v>0.2127985200302816</v>
      </c>
      <c r="P53" s="47">
        <f t="shared" si="27"/>
        <v>4.2559704006056324E-3</v>
      </c>
      <c r="Q53" s="44">
        <f t="shared" si="28"/>
        <v>0.50007652207116182</v>
      </c>
      <c r="R53" s="45">
        <f t="shared" si="28"/>
        <v>4.0431718805753504E-2</v>
      </c>
      <c r="S53" s="47">
        <f t="shared" si="28"/>
        <v>0.18513471242634499</v>
      </c>
      <c r="T53" s="48">
        <f>$J$32*(SUMPRODUCT(H53:K53,P53:S53)/SUMPRODUCT(H53:K53,P53:S53,$K$32:$N$32))</f>
        <v>0.99958335893017769</v>
      </c>
      <c r="U53" s="12">
        <f t="shared" si="31"/>
        <v>-0.41672788882858786</v>
      </c>
      <c r="V53" s="45">
        <f t="shared" si="29"/>
        <v>1.2608742078827806E-2</v>
      </c>
      <c r="W53" s="12">
        <f>X53-U53</f>
        <v>1.2415503189373531</v>
      </c>
      <c r="X53" s="11">
        <f>(W52*V52+U53*V53*(1-C53))/(O53*C53+V53*(1-C53))</f>
        <v>0.82482243010876533</v>
      </c>
      <c r="Y53" s="10">
        <f>SUMPRODUCT($X$39:X53,$O$39:O53)/SUM($O$39:O53)</f>
        <v>0.84834635885565302</v>
      </c>
    </row>
    <row r="55" spans="1:251" ht="15.75" customHeight="1">
      <c r="A55" s="90" t="s">
        <v>30</v>
      </c>
      <c r="B55" s="91"/>
      <c r="C55" s="91"/>
      <c r="D55" s="91"/>
      <c r="E55" s="91"/>
      <c r="F55" s="91"/>
      <c r="G55" s="91"/>
      <c r="H55" s="91"/>
      <c r="I55" s="91"/>
      <c r="J55" s="91"/>
      <c r="K55" s="91"/>
      <c r="L55" s="91"/>
      <c r="M55" s="91"/>
      <c r="N55" s="91"/>
      <c r="O55" s="91"/>
      <c r="P55" s="91"/>
      <c r="Q55" s="91"/>
      <c r="R55" s="91"/>
      <c r="S55" s="91"/>
      <c r="T55" s="91"/>
      <c r="U55" s="91"/>
      <c r="V55" s="10"/>
      <c r="W55" s="10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  <c r="GB55" s="2"/>
      <c r="GC55" s="2"/>
      <c r="GD55" s="2"/>
      <c r="GE55" s="2"/>
      <c r="GF55" s="2"/>
      <c r="GG55" s="2"/>
      <c r="GH55" s="2"/>
      <c r="GI55" s="2"/>
      <c r="GJ55" s="2"/>
      <c r="GK55" s="2"/>
      <c r="GL55" s="2"/>
      <c r="GM55" s="2"/>
      <c r="GN55" s="2"/>
      <c r="GO55" s="2"/>
      <c r="GP55" s="2"/>
      <c r="GQ55" s="2"/>
      <c r="GR55" s="2"/>
      <c r="GS55" s="2"/>
      <c r="GT55" s="2"/>
      <c r="GU55" s="2"/>
      <c r="GV55" s="2"/>
      <c r="GW55" s="2"/>
      <c r="GX55" s="2"/>
      <c r="GY55" s="2"/>
      <c r="GZ55" s="2"/>
      <c r="HA55" s="2"/>
      <c r="HB55" s="2"/>
      <c r="HC55" s="2"/>
      <c r="HD55" s="2"/>
      <c r="HE55" s="2"/>
      <c r="HF55" s="2"/>
      <c r="HG55" s="2"/>
      <c r="HH55" s="2"/>
      <c r="HI55" s="2"/>
      <c r="HJ55" s="2"/>
      <c r="HK55" s="2"/>
      <c r="HL55" s="2"/>
      <c r="HM55" s="2"/>
      <c r="HN55" s="2"/>
      <c r="HO55" s="2"/>
      <c r="HP55" s="2"/>
      <c r="HQ55" s="2"/>
      <c r="HR55" s="2"/>
      <c r="HS55" s="2"/>
      <c r="HT55" s="2"/>
      <c r="HU55" s="2"/>
      <c r="HV55" s="2"/>
      <c r="HW55" s="2"/>
      <c r="HX55" s="2"/>
      <c r="HY55" s="2"/>
      <c r="HZ55" s="2"/>
      <c r="IA55" s="2"/>
      <c r="IB55" s="2"/>
      <c r="IC55" s="2"/>
      <c r="ID55" s="2"/>
      <c r="IE55" s="2"/>
      <c r="IF55" s="2"/>
      <c r="IG55" s="2"/>
      <c r="IH55" s="2"/>
      <c r="II55" s="2"/>
      <c r="IJ55" s="2"/>
      <c r="IK55" s="2"/>
      <c r="IL55" s="2"/>
      <c r="IM55" s="2"/>
      <c r="IN55" s="2"/>
      <c r="IO55" s="2"/>
      <c r="IP55" s="2"/>
      <c r="IQ55" s="2"/>
    </row>
  </sheetData>
  <mergeCells count="31">
    <mergeCell ref="X37:X38"/>
    <mergeCell ref="Y37:Y38"/>
    <mergeCell ref="A55:U55"/>
    <mergeCell ref="O37:O38"/>
    <mergeCell ref="P37:S37"/>
    <mergeCell ref="T37:T38"/>
    <mergeCell ref="U37:U38"/>
    <mergeCell ref="V37:V38"/>
    <mergeCell ref="W37:W38"/>
    <mergeCell ref="B37:B38"/>
    <mergeCell ref="C37:C38"/>
    <mergeCell ref="D37:G37"/>
    <mergeCell ref="H37:L37"/>
    <mergeCell ref="M37:M38"/>
    <mergeCell ref="N37:N38"/>
    <mergeCell ref="A30:Y30"/>
    <mergeCell ref="A3:Y3"/>
    <mergeCell ref="B10:B11"/>
    <mergeCell ref="C10:C11"/>
    <mergeCell ref="D10:G10"/>
    <mergeCell ref="H10:L10"/>
    <mergeCell ref="M10:M11"/>
    <mergeCell ref="N10:N11"/>
    <mergeCell ref="O10:O11"/>
    <mergeCell ref="P10:S10"/>
    <mergeCell ref="T10:T11"/>
    <mergeCell ref="U10:U11"/>
    <mergeCell ref="V10:V11"/>
    <mergeCell ref="W10:W11"/>
    <mergeCell ref="X10:X11"/>
    <mergeCell ref="Y10:Y11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FA3006-891A-41CD-8EDB-030A589A881E}">
  <dimension ref="A1:IY28"/>
  <sheetViews>
    <sheetView tabSelected="1" zoomScale="70" zoomScaleNormal="70" zoomScalePageLayoutView="150" workbookViewId="0">
      <selection activeCell="A2" sqref="A2"/>
    </sheetView>
  </sheetViews>
  <sheetFormatPr defaultRowHeight="15.5"/>
  <cols>
    <col min="1" max="1" width="15.83203125" style="16" customWidth="1"/>
    <col min="2" max="4" width="8.25" style="16" customWidth="1"/>
    <col min="5" max="5" width="10.1640625" style="16" customWidth="1"/>
    <col min="6" max="6" width="11" style="16" customWidth="1"/>
    <col min="7" max="7" width="14" style="16" customWidth="1"/>
    <col min="8" max="8" width="8.75" style="16" customWidth="1"/>
    <col min="9" max="9" width="10.25" style="16" customWidth="1"/>
    <col min="10" max="10" width="5.58203125" style="16" customWidth="1"/>
    <col min="11" max="11" width="9.25" style="16" customWidth="1"/>
    <col min="12" max="13" width="6.58203125" style="16" customWidth="1"/>
    <col min="14" max="14" width="10.83203125" style="16" customWidth="1"/>
    <col min="15" max="15" width="9.4140625" style="16" bestFit="1" customWidth="1"/>
    <col min="16" max="16" width="13" style="16" bestFit="1" customWidth="1"/>
    <col min="17" max="17" width="8.58203125" style="16" customWidth="1"/>
    <col min="18" max="18" width="10.4140625" style="16" customWidth="1"/>
    <col min="19" max="19" width="9.25" style="16" bestFit="1" customWidth="1"/>
    <col min="20" max="20" width="8.4140625" style="16" bestFit="1" customWidth="1"/>
    <col min="21" max="21" width="10.25" style="16" bestFit="1" customWidth="1"/>
    <col min="22" max="24" width="8.25" style="16" customWidth="1"/>
    <col min="25" max="26" width="7.58203125" style="16" customWidth="1"/>
    <col min="27" max="27" width="8.25" style="16" customWidth="1"/>
    <col min="28" max="29" width="9.58203125" style="1" customWidth="1"/>
    <col min="30" max="30" width="15.25" style="1" customWidth="1"/>
    <col min="31" max="31" width="13.75" style="1" customWidth="1"/>
    <col min="32" max="32" width="14.25" style="1" customWidth="1"/>
    <col min="33" max="33" width="14.83203125" style="1" customWidth="1"/>
    <col min="34" max="34" width="15.1640625" style="1" customWidth="1"/>
    <col min="35" max="259" width="16.25" style="1" customWidth="1"/>
    <col min="260" max="260" width="13.83203125" style="2" customWidth="1"/>
    <col min="261" max="261" width="7" style="2" customWidth="1"/>
    <col min="262" max="262" width="7.4140625" style="2" customWidth="1"/>
    <col min="263" max="263" width="4.75" style="2" customWidth="1"/>
    <col min="264" max="264" width="6.4140625" style="2" customWidth="1"/>
    <col min="265" max="265" width="6.83203125" style="2" customWidth="1"/>
    <col min="266" max="266" width="6.75" style="2" customWidth="1"/>
    <col min="267" max="269" width="8" style="2" customWidth="1"/>
    <col min="270" max="275" width="6.75" style="2" customWidth="1"/>
    <col min="276" max="276" width="4.75" style="2" customWidth="1"/>
    <col min="277" max="277" width="8" style="2" customWidth="1"/>
    <col min="278" max="278" width="9.83203125" style="2" customWidth="1"/>
    <col min="279" max="279" width="10.4140625" style="2" customWidth="1"/>
    <col min="280" max="280" width="8" style="2" customWidth="1"/>
    <col min="281" max="281" width="6.75" style="2" customWidth="1"/>
    <col min="282" max="283" width="6.4140625" style="2" customWidth="1"/>
    <col min="284" max="284" width="13.25" style="2" customWidth="1"/>
    <col min="285" max="285" width="11.75" style="2" customWidth="1"/>
    <col min="286" max="290" width="8.83203125" style="2" customWidth="1"/>
    <col min="291" max="515" width="16.25" style="2" customWidth="1"/>
    <col min="516" max="516" width="13.83203125" style="2" customWidth="1"/>
    <col min="517" max="517" width="7" style="2" customWidth="1"/>
    <col min="518" max="518" width="7.4140625" style="2" customWidth="1"/>
    <col min="519" max="519" width="4.75" style="2" customWidth="1"/>
    <col min="520" max="520" width="6.4140625" style="2" customWidth="1"/>
    <col min="521" max="521" width="6.83203125" style="2" customWidth="1"/>
    <col min="522" max="522" width="6.75" style="2" customWidth="1"/>
    <col min="523" max="525" width="8" style="2" customWidth="1"/>
    <col min="526" max="531" width="6.75" style="2" customWidth="1"/>
    <col min="532" max="532" width="4.75" style="2" customWidth="1"/>
    <col min="533" max="533" width="8" style="2" customWidth="1"/>
    <col min="534" max="534" width="9.83203125" style="2" customWidth="1"/>
    <col min="535" max="535" width="10.4140625" style="2" customWidth="1"/>
    <col min="536" max="536" width="8" style="2" customWidth="1"/>
    <col min="537" max="537" width="6.75" style="2" customWidth="1"/>
    <col min="538" max="539" width="6.4140625" style="2" customWidth="1"/>
    <col min="540" max="540" width="13.25" style="2" customWidth="1"/>
    <col min="541" max="541" width="11.75" style="2" customWidth="1"/>
    <col min="542" max="546" width="8.83203125" style="2" customWidth="1"/>
    <col min="547" max="771" width="16.25" style="2" customWidth="1"/>
    <col min="772" max="772" width="13.83203125" style="2" customWidth="1"/>
    <col min="773" max="773" width="7" style="2" customWidth="1"/>
    <col min="774" max="774" width="7.4140625" style="2" customWidth="1"/>
    <col min="775" max="775" width="4.75" style="2" customWidth="1"/>
    <col min="776" max="776" width="6.4140625" style="2" customWidth="1"/>
    <col min="777" max="777" width="6.83203125" style="2" customWidth="1"/>
    <col min="778" max="778" width="6.75" style="2" customWidth="1"/>
    <col min="779" max="781" width="8" style="2" customWidth="1"/>
    <col min="782" max="787" width="6.75" style="2" customWidth="1"/>
    <col min="788" max="788" width="4.75" style="2" customWidth="1"/>
    <col min="789" max="789" width="8" style="2" customWidth="1"/>
    <col min="790" max="790" width="9.83203125" style="2" customWidth="1"/>
    <col min="791" max="791" width="10.4140625" style="2" customWidth="1"/>
    <col min="792" max="792" width="8" style="2" customWidth="1"/>
    <col min="793" max="793" width="6.75" style="2" customWidth="1"/>
    <col min="794" max="795" width="6.4140625" style="2" customWidth="1"/>
    <col min="796" max="796" width="13.25" style="2" customWidth="1"/>
    <col min="797" max="797" width="11.75" style="2" customWidth="1"/>
    <col min="798" max="802" width="8.83203125" style="2" customWidth="1"/>
    <col min="803" max="1027" width="16.25" style="2" customWidth="1"/>
    <col min="1028" max="1028" width="13.83203125" style="2" customWidth="1"/>
    <col min="1029" max="1029" width="7" style="2" customWidth="1"/>
    <col min="1030" max="1030" width="7.4140625" style="2" customWidth="1"/>
    <col min="1031" max="1031" width="4.75" style="2" customWidth="1"/>
    <col min="1032" max="1032" width="6.4140625" style="2" customWidth="1"/>
    <col min="1033" max="1033" width="6.83203125" style="2" customWidth="1"/>
    <col min="1034" max="1034" width="6.75" style="2" customWidth="1"/>
    <col min="1035" max="1037" width="8" style="2" customWidth="1"/>
    <col min="1038" max="1043" width="6.75" style="2" customWidth="1"/>
    <col min="1044" max="1044" width="4.75" style="2" customWidth="1"/>
    <col min="1045" max="1045" width="8" style="2" customWidth="1"/>
    <col min="1046" max="1046" width="9.83203125" style="2" customWidth="1"/>
    <col min="1047" max="1047" width="10.4140625" style="2" customWidth="1"/>
    <col min="1048" max="1048" width="8" style="2" customWidth="1"/>
    <col min="1049" max="1049" width="6.75" style="2" customWidth="1"/>
    <col min="1050" max="1051" width="6.4140625" style="2" customWidth="1"/>
    <col min="1052" max="1052" width="13.25" style="2" customWidth="1"/>
    <col min="1053" max="1053" width="11.75" style="2" customWidth="1"/>
    <col min="1054" max="1058" width="8.83203125" style="2" customWidth="1"/>
    <col min="1059" max="1283" width="16.25" style="2" customWidth="1"/>
    <col min="1284" max="1284" width="13.83203125" style="2" customWidth="1"/>
    <col min="1285" max="1285" width="7" style="2" customWidth="1"/>
    <col min="1286" max="1286" width="7.4140625" style="2" customWidth="1"/>
    <col min="1287" max="1287" width="4.75" style="2" customWidth="1"/>
    <col min="1288" max="1288" width="6.4140625" style="2" customWidth="1"/>
    <col min="1289" max="1289" width="6.83203125" style="2" customWidth="1"/>
    <col min="1290" max="1290" width="6.75" style="2" customWidth="1"/>
    <col min="1291" max="1293" width="8" style="2" customWidth="1"/>
    <col min="1294" max="1299" width="6.75" style="2" customWidth="1"/>
    <col min="1300" max="1300" width="4.75" style="2" customWidth="1"/>
    <col min="1301" max="1301" width="8" style="2" customWidth="1"/>
    <col min="1302" max="1302" width="9.83203125" style="2" customWidth="1"/>
    <col min="1303" max="1303" width="10.4140625" style="2" customWidth="1"/>
    <col min="1304" max="1304" width="8" style="2" customWidth="1"/>
    <col min="1305" max="1305" width="6.75" style="2" customWidth="1"/>
    <col min="1306" max="1307" width="6.4140625" style="2" customWidth="1"/>
    <col min="1308" max="1308" width="13.25" style="2" customWidth="1"/>
    <col min="1309" max="1309" width="11.75" style="2" customWidth="1"/>
    <col min="1310" max="1314" width="8.83203125" style="2" customWidth="1"/>
    <col min="1315" max="1539" width="16.25" style="2" customWidth="1"/>
    <col min="1540" max="1540" width="13.83203125" style="2" customWidth="1"/>
    <col min="1541" max="1541" width="7" style="2" customWidth="1"/>
    <col min="1542" max="1542" width="7.4140625" style="2" customWidth="1"/>
    <col min="1543" max="1543" width="4.75" style="2" customWidth="1"/>
    <col min="1544" max="1544" width="6.4140625" style="2" customWidth="1"/>
    <col min="1545" max="1545" width="6.83203125" style="2" customWidth="1"/>
    <col min="1546" max="1546" width="6.75" style="2" customWidth="1"/>
    <col min="1547" max="1549" width="8" style="2" customWidth="1"/>
    <col min="1550" max="1555" width="6.75" style="2" customWidth="1"/>
    <col min="1556" max="1556" width="4.75" style="2" customWidth="1"/>
    <col min="1557" max="1557" width="8" style="2" customWidth="1"/>
    <col min="1558" max="1558" width="9.83203125" style="2" customWidth="1"/>
    <col min="1559" max="1559" width="10.4140625" style="2" customWidth="1"/>
    <col min="1560" max="1560" width="8" style="2" customWidth="1"/>
    <col min="1561" max="1561" width="6.75" style="2" customWidth="1"/>
    <col min="1562" max="1563" width="6.4140625" style="2" customWidth="1"/>
    <col min="1564" max="1564" width="13.25" style="2" customWidth="1"/>
    <col min="1565" max="1565" width="11.75" style="2" customWidth="1"/>
    <col min="1566" max="1570" width="8.83203125" style="2" customWidth="1"/>
    <col min="1571" max="1795" width="16.25" style="2" customWidth="1"/>
    <col min="1796" max="1796" width="13.83203125" style="2" customWidth="1"/>
    <col min="1797" max="1797" width="7" style="2" customWidth="1"/>
    <col min="1798" max="1798" width="7.4140625" style="2" customWidth="1"/>
    <col min="1799" max="1799" width="4.75" style="2" customWidth="1"/>
    <col min="1800" max="1800" width="6.4140625" style="2" customWidth="1"/>
    <col min="1801" max="1801" width="6.83203125" style="2" customWidth="1"/>
    <col min="1802" max="1802" width="6.75" style="2" customWidth="1"/>
    <col min="1803" max="1805" width="8" style="2" customWidth="1"/>
    <col min="1806" max="1811" width="6.75" style="2" customWidth="1"/>
    <col min="1812" max="1812" width="4.75" style="2" customWidth="1"/>
    <col min="1813" max="1813" width="8" style="2" customWidth="1"/>
    <col min="1814" max="1814" width="9.83203125" style="2" customWidth="1"/>
    <col min="1815" max="1815" width="10.4140625" style="2" customWidth="1"/>
    <col min="1816" max="1816" width="8" style="2" customWidth="1"/>
    <col min="1817" max="1817" width="6.75" style="2" customWidth="1"/>
    <col min="1818" max="1819" width="6.4140625" style="2" customWidth="1"/>
    <col min="1820" max="1820" width="13.25" style="2" customWidth="1"/>
    <col min="1821" max="1821" width="11.75" style="2" customWidth="1"/>
    <col min="1822" max="1826" width="8.83203125" style="2" customWidth="1"/>
    <col min="1827" max="2051" width="16.25" style="2" customWidth="1"/>
    <col min="2052" max="2052" width="13.83203125" style="2" customWidth="1"/>
    <col min="2053" max="2053" width="7" style="2" customWidth="1"/>
    <col min="2054" max="2054" width="7.4140625" style="2" customWidth="1"/>
    <col min="2055" max="2055" width="4.75" style="2" customWidth="1"/>
    <col min="2056" max="2056" width="6.4140625" style="2" customWidth="1"/>
    <col min="2057" max="2057" width="6.83203125" style="2" customWidth="1"/>
    <col min="2058" max="2058" width="6.75" style="2" customWidth="1"/>
    <col min="2059" max="2061" width="8" style="2" customWidth="1"/>
    <col min="2062" max="2067" width="6.75" style="2" customWidth="1"/>
    <col min="2068" max="2068" width="4.75" style="2" customWidth="1"/>
    <col min="2069" max="2069" width="8" style="2" customWidth="1"/>
    <col min="2070" max="2070" width="9.83203125" style="2" customWidth="1"/>
    <col min="2071" max="2071" width="10.4140625" style="2" customWidth="1"/>
    <col min="2072" max="2072" width="8" style="2" customWidth="1"/>
    <col min="2073" max="2073" width="6.75" style="2" customWidth="1"/>
    <col min="2074" max="2075" width="6.4140625" style="2" customWidth="1"/>
    <col min="2076" max="2076" width="13.25" style="2" customWidth="1"/>
    <col min="2077" max="2077" width="11.75" style="2" customWidth="1"/>
    <col min="2078" max="2082" width="8.83203125" style="2" customWidth="1"/>
    <col min="2083" max="2307" width="16.25" style="2" customWidth="1"/>
    <col min="2308" max="2308" width="13.83203125" style="2" customWidth="1"/>
    <col min="2309" max="2309" width="7" style="2" customWidth="1"/>
    <col min="2310" max="2310" width="7.4140625" style="2" customWidth="1"/>
    <col min="2311" max="2311" width="4.75" style="2" customWidth="1"/>
    <col min="2312" max="2312" width="6.4140625" style="2" customWidth="1"/>
    <col min="2313" max="2313" width="6.83203125" style="2" customWidth="1"/>
    <col min="2314" max="2314" width="6.75" style="2" customWidth="1"/>
    <col min="2315" max="2317" width="8" style="2" customWidth="1"/>
    <col min="2318" max="2323" width="6.75" style="2" customWidth="1"/>
    <col min="2324" max="2324" width="4.75" style="2" customWidth="1"/>
    <col min="2325" max="2325" width="8" style="2" customWidth="1"/>
    <col min="2326" max="2326" width="9.83203125" style="2" customWidth="1"/>
    <col min="2327" max="2327" width="10.4140625" style="2" customWidth="1"/>
    <col min="2328" max="2328" width="8" style="2" customWidth="1"/>
    <col min="2329" max="2329" width="6.75" style="2" customWidth="1"/>
    <col min="2330" max="2331" width="6.4140625" style="2" customWidth="1"/>
    <col min="2332" max="2332" width="13.25" style="2" customWidth="1"/>
    <col min="2333" max="2333" width="11.75" style="2" customWidth="1"/>
    <col min="2334" max="2338" width="8.83203125" style="2" customWidth="1"/>
    <col min="2339" max="2563" width="16.25" style="2" customWidth="1"/>
    <col min="2564" max="2564" width="13.83203125" style="2" customWidth="1"/>
    <col min="2565" max="2565" width="7" style="2" customWidth="1"/>
    <col min="2566" max="2566" width="7.4140625" style="2" customWidth="1"/>
    <col min="2567" max="2567" width="4.75" style="2" customWidth="1"/>
    <col min="2568" max="2568" width="6.4140625" style="2" customWidth="1"/>
    <col min="2569" max="2569" width="6.83203125" style="2" customWidth="1"/>
    <col min="2570" max="2570" width="6.75" style="2" customWidth="1"/>
    <col min="2571" max="2573" width="8" style="2" customWidth="1"/>
    <col min="2574" max="2579" width="6.75" style="2" customWidth="1"/>
    <col min="2580" max="2580" width="4.75" style="2" customWidth="1"/>
    <col min="2581" max="2581" width="8" style="2" customWidth="1"/>
    <col min="2582" max="2582" width="9.83203125" style="2" customWidth="1"/>
    <col min="2583" max="2583" width="10.4140625" style="2" customWidth="1"/>
    <col min="2584" max="2584" width="8" style="2" customWidth="1"/>
    <col min="2585" max="2585" width="6.75" style="2" customWidth="1"/>
    <col min="2586" max="2587" width="6.4140625" style="2" customWidth="1"/>
    <col min="2588" max="2588" width="13.25" style="2" customWidth="1"/>
    <col min="2589" max="2589" width="11.75" style="2" customWidth="1"/>
    <col min="2590" max="2594" width="8.83203125" style="2" customWidth="1"/>
    <col min="2595" max="2819" width="16.25" style="2" customWidth="1"/>
    <col min="2820" max="2820" width="13.83203125" style="2" customWidth="1"/>
    <col min="2821" max="2821" width="7" style="2" customWidth="1"/>
    <col min="2822" max="2822" width="7.4140625" style="2" customWidth="1"/>
    <col min="2823" max="2823" width="4.75" style="2" customWidth="1"/>
    <col min="2824" max="2824" width="6.4140625" style="2" customWidth="1"/>
    <col min="2825" max="2825" width="6.83203125" style="2" customWidth="1"/>
    <col min="2826" max="2826" width="6.75" style="2" customWidth="1"/>
    <col min="2827" max="2829" width="8" style="2" customWidth="1"/>
    <col min="2830" max="2835" width="6.75" style="2" customWidth="1"/>
    <col min="2836" max="2836" width="4.75" style="2" customWidth="1"/>
    <col min="2837" max="2837" width="8" style="2" customWidth="1"/>
    <col min="2838" max="2838" width="9.83203125" style="2" customWidth="1"/>
    <col min="2839" max="2839" width="10.4140625" style="2" customWidth="1"/>
    <col min="2840" max="2840" width="8" style="2" customWidth="1"/>
    <col min="2841" max="2841" width="6.75" style="2" customWidth="1"/>
    <col min="2842" max="2843" width="6.4140625" style="2" customWidth="1"/>
    <col min="2844" max="2844" width="13.25" style="2" customWidth="1"/>
    <col min="2845" max="2845" width="11.75" style="2" customWidth="1"/>
    <col min="2846" max="2850" width="8.83203125" style="2" customWidth="1"/>
    <col min="2851" max="3075" width="16.25" style="2" customWidth="1"/>
    <col min="3076" max="3076" width="13.83203125" style="2" customWidth="1"/>
    <col min="3077" max="3077" width="7" style="2" customWidth="1"/>
    <col min="3078" max="3078" width="7.4140625" style="2" customWidth="1"/>
    <col min="3079" max="3079" width="4.75" style="2" customWidth="1"/>
    <col min="3080" max="3080" width="6.4140625" style="2" customWidth="1"/>
    <col min="3081" max="3081" width="6.83203125" style="2" customWidth="1"/>
    <col min="3082" max="3082" width="6.75" style="2" customWidth="1"/>
    <col min="3083" max="3085" width="8" style="2" customWidth="1"/>
    <col min="3086" max="3091" width="6.75" style="2" customWidth="1"/>
    <col min="3092" max="3092" width="4.75" style="2" customWidth="1"/>
    <col min="3093" max="3093" width="8" style="2" customWidth="1"/>
    <col min="3094" max="3094" width="9.83203125" style="2" customWidth="1"/>
    <col min="3095" max="3095" width="10.4140625" style="2" customWidth="1"/>
    <col min="3096" max="3096" width="8" style="2" customWidth="1"/>
    <col min="3097" max="3097" width="6.75" style="2" customWidth="1"/>
    <col min="3098" max="3099" width="6.4140625" style="2" customWidth="1"/>
    <col min="3100" max="3100" width="13.25" style="2" customWidth="1"/>
    <col min="3101" max="3101" width="11.75" style="2" customWidth="1"/>
    <col min="3102" max="3106" width="8.83203125" style="2" customWidth="1"/>
    <col min="3107" max="3331" width="16.25" style="2" customWidth="1"/>
    <col min="3332" max="3332" width="13.83203125" style="2" customWidth="1"/>
    <col min="3333" max="3333" width="7" style="2" customWidth="1"/>
    <col min="3334" max="3334" width="7.4140625" style="2" customWidth="1"/>
    <col min="3335" max="3335" width="4.75" style="2" customWidth="1"/>
    <col min="3336" max="3336" width="6.4140625" style="2" customWidth="1"/>
    <col min="3337" max="3337" width="6.83203125" style="2" customWidth="1"/>
    <col min="3338" max="3338" width="6.75" style="2" customWidth="1"/>
    <col min="3339" max="3341" width="8" style="2" customWidth="1"/>
    <col min="3342" max="3347" width="6.75" style="2" customWidth="1"/>
    <col min="3348" max="3348" width="4.75" style="2" customWidth="1"/>
    <col min="3349" max="3349" width="8" style="2" customWidth="1"/>
    <col min="3350" max="3350" width="9.83203125" style="2" customWidth="1"/>
    <col min="3351" max="3351" width="10.4140625" style="2" customWidth="1"/>
    <col min="3352" max="3352" width="8" style="2" customWidth="1"/>
    <col min="3353" max="3353" width="6.75" style="2" customWidth="1"/>
    <col min="3354" max="3355" width="6.4140625" style="2" customWidth="1"/>
    <col min="3356" max="3356" width="13.25" style="2" customWidth="1"/>
    <col min="3357" max="3357" width="11.75" style="2" customWidth="1"/>
    <col min="3358" max="3362" width="8.83203125" style="2" customWidth="1"/>
    <col min="3363" max="3587" width="16.25" style="2" customWidth="1"/>
    <col min="3588" max="3588" width="13.83203125" style="2" customWidth="1"/>
    <col min="3589" max="3589" width="7" style="2" customWidth="1"/>
    <col min="3590" max="3590" width="7.4140625" style="2" customWidth="1"/>
    <col min="3591" max="3591" width="4.75" style="2" customWidth="1"/>
    <col min="3592" max="3592" width="6.4140625" style="2" customWidth="1"/>
    <col min="3593" max="3593" width="6.83203125" style="2" customWidth="1"/>
    <col min="3594" max="3594" width="6.75" style="2" customWidth="1"/>
    <col min="3595" max="3597" width="8" style="2" customWidth="1"/>
    <col min="3598" max="3603" width="6.75" style="2" customWidth="1"/>
    <col min="3604" max="3604" width="4.75" style="2" customWidth="1"/>
    <col min="3605" max="3605" width="8" style="2" customWidth="1"/>
    <col min="3606" max="3606" width="9.83203125" style="2" customWidth="1"/>
    <col min="3607" max="3607" width="10.4140625" style="2" customWidth="1"/>
    <col min="3608" max="3608" width="8" style="2" customWidth="1"/>
    <col min="3609" max="3609" width="6.75" style="2" customWidth="1"/>
    <col min="3610" max="3611" width="6.4140625" style="2" customWidth="1"/>
    <col min="3612" max="3612" width="13.25" style="2" customWidth="1"/>
    <col min="3613" max="3613" width="11.75" style="2" customWidth="1"/>
    <col min="3614" max="3618" width="8.83203125" style="2" customWidth="1"/>
    <col min="3619" max="3843" width="16.25" style="2" customWidth="1"/>
    <col min="3844" max="3844" width="13.83203125" style="2" customWidth="1"/>
    <col min="3845" max="3845" width="7" style="2" customWidth="1"/>
    <col min="3846" max="3846" width="7.4140625" style="2" customWidth="1"/>
    <col min="3847" max="3847" width="4.75" style="2" customWidth="1"/>
    <col min="3848" max="3848" width="6.4140625" style="2" customWidth="1"/>
    <col min="3849" max="3849" width="6.83203125" style="2" customWidth="1"/>
    <col min="3850" max="3850" width="6.75" style="2" customWidth="1"/>
    <col min="3851" max="3853" width="8" style="2" customWidth="1"/>
    <col min="3854" max="3859" width="6.75" style="2" customWidth="1"/>
    <col min="3860" max="3860" width="4.75" style="2" customWidth="1"/>
    <col min="3861" max="3861" width="8" style="2" customWidth="1"/>
    <col min="3862" max="3862" width="9.83203125" style="2" customWidth="1"/>
    <col min="3863" max="3863" width="10.4140625" style="2" customWidth="1"/>
    <col min="3864" max="3864" width="8" style="2" customWidth="1"/>
    <col min="3865" max="3865" width="6.75" style="2" customWidth="1"/>
    <col min="3866" max="3867" width="6.4140625" style="2" customWidth="1"/>
    <col min="3868" max="3868" width="13.25" style="2" customWidth="1"/>
    <col min="3869" max="3869" width="11.75" style="2" customWidth="1"/>
    <col min="3870" max="3874" width="8.83203125" style="2" customWidth="1"/>
    <col min="3875" max="4099" width="16.25" style="2" customWidth="1"/>
    <col min="4100" max="4100" width="13.83203125" style="2" customWidth="1"/>
    <col min="4101" max="4101" width="7" style="2" customWidth="1"/>
    <col min="4102" max="4102" width="7.4140625" style="2" customWidth="1"/>
    <col min="4103" max="4103" width="4.75" style="2" customWidth="1"/>
    <col min="4104" max="4104" width="6.4140625" style="2" customWidth="1"/>
    <col min="4105" max="4105" width="6.83203125" style="2" customWidth="1"/>
    <col min="4106" max="4106" width="6.75" style="2" customWidth="1"/>
    <col min="4107" max="4109" width="8" style="2" customWidth="1"/>
    <col min="4110" max="4115" width="6.75" style="2" customWidth="1"/>
    <col min="4116" max="4116" width="4.75" style="2" customWidth="1"/>
    <col min="4117" max="4117" width="8" style="2" customWidth="1"/>
    <col min="4118" max="4118" width="9.83203125" style="2" customWidth="1"/>
    <col min="4119" max="4119" width="10.4140625" style="2" customWidth="1"/>
    <col min="4120" max="4120" width="8" style="2" customWidth="1"/>
    <col min="4121" max="4121" width="6.75" style="2" customWidth="1"/>
    <col min="4122" max="4123" width="6.4140625" style="2" customWidth="1"/>
    <col min="4124" max="4124" width="13.25" style="2" customWidth="1"/>
    <col min="4125" max="4125" width="11.75" style="2" customWidth="1"/>
    <col min="4126" max="4130" width="8.83203125" style="2" customWidth="1"/>
    <col min="4131" max="4355" width="16.25" style="2" customWidth="1"/>
    <col min="4356" max="4356" width="13.83203125" style="2" customWidth="1"/>
    <col min="4357" max="4357" width="7" style="2" customWidth="1"/>
    <col min="4358" max="4358" width="7.4140625" style="2" customWidth="1"/>
    <col min="4359" max="4359" width="4.75" style="2" customWidth="1"/>
    <col min="4360" max="4360" width="6.4140625" style="2" customWidth="1"/>
    <col min="4361" max="4361" width="6.83203125" style="2" customWidth="1"/>
    <col min="4362" max="4362" width="6.75" style="2" customWidth="1"/>
    <col min="4363" max="4365" width="8" style="2" customWidth="1"/>
    <col min="4366" max="4371" width="6.75" style="2" customWidth="1"/>
    <col min="4372" max="4372" width="4.75" style="2" customWidth="1"/>
    <col min="4373" max="4373" width="8" style="2" customWidth="1"/>
    <col min="4374" max="4374" width="9.83203125" style="2" customWidth="1"/>
    <col min="4375" max="4375" width="10.4140625" style="2" customWidth="1"/>
    <col min="4376" max="4376" width="8" style="2" customWidth="1"/>
    <col min="4377" max="4377" width="6.75" style="2" customWidth="1"/>
    <col min="4378" max="4379" width="6.4140625" style="2" customWidth="1"/>
    <col min="4380" max="4380" width="13.25" style="2" customWidth="1"/>
    <col min="4381" max="4381" width="11.75" style="2" customWidth="1"/>
    <col min="4382" max="4386" width="8.83203125" style="2" customWidth="1"/>
    <col min="4387" max="4611" width="16.25" style="2" customWidth="1"/>
    <col min="4612" max="4612" width="13.83203125" style="2" customWidth="1"/>
    <col min="4613" max="4613" width="7" style="2" customWidth="1"/>
    <col min="4614" max="4614" width="7.4140625" style="2" customWidth="1"/>
    <col min="4615" max="4615" width="4.75" style="2" customWidth="1"/>
    <col min="4616" max="4616" width="6.4140625" style="2" customWidth="1"/>
    <col min="4617" max="4617" width="6.83203125" style="2" customWidth="1"/>
    <col min="4618" max="4618" width="6.75" style="2" customWidth="1"/>
    <col min="4619" max="4621" width="8" style="2" customWidth="1"/>
    <col min="4622" max="4627" width="6.75" style="2" customWidth="1"/>
    <col min="4628" max="4628" width="4.75" style="2" customWidth="1"/>
    <col min="4629" max="4629" width="8" style="2" customWidth="1"/>
    <col min="4630" max="4630" width="9.83203125" style="2" customWidth="1"/>
    <col min="4631" max="4631" width="10.4140625" style="2" customWidth="1"/>
    <col min="4632" max="4632" width="8" style="2" customWidth="1"/>
    <col min="4633" max="4633" width="6.75" style="2" customWidth="1"/>
    <col min="4634" max="4635" width="6.4140625" style="2" customWidth="1"/>
    <col min="4636" max="4636" width="13.25" style="2" customWidth="1"/>
    <col min="4637" max="4637" width="11.75" style="2" customWidth="1"/>
    <col min="4638" max="4642" width="8.83203125" style="2" customWidth="1"/>
    <col min="4643" max="4867" width="16.25" style="2" customWidth="1"/>
    <col min="4868" max="4868" width="13.83203125" style="2" customWidth="1"/>
    <col min="4869" max="4869" width="7" style="2" customWidth="1"/>
    <col min="4870" max="4870" width="7.4140625" style="2" customWidth="1"/>
    <col min="4871" max="4871" width="4.75" style="2" customWidth="1"/>
    <col min="4872" max="4872" width="6.4140625" style="2" customWidth="1"/>
    <col min="4873" max="4873" width="6.83203125" style="2" customWidth="1"/>
    <col min="4874" max="4874" width="6.75" style="2" customWidth="1"/>
    <col min="4875" max="4877" width="8" style="2" customWidth="1"/>
    <col min="4878" max="4883" width="6.75" style="2" customWidth="1"/>
    <col min="4884" max="4884" width="4.75" style="2" customWidth="1"/>
    <col min="4885" max="4885" width="8" style="2" customWidth="1"/>
    <col min="4886" max="4886" width="9.83203125" style="2" customWidth="1"/>
    <col min="4887" max="4887" width="10.4140625" style="2" customWidth="1"/>
    <col min="4888" max="4888" width="8" style="2" customWidth="1"/>
    <col min="4889" max="4889" width="6.75" style="2" customWidth="1"/>
    <col min="4890" max="4891" width="6.4140625" style="2" customWidth="1"/>
    <col min="4892" max="4892" width="13.25" style="2" customWidth="1"/>
    <col min="4893" max="4893" width="11.75" style="2" customWidth="1"/>
    <col min="4894" max="4898" width="8.83203125" style="2" customWidth="1"/>
    <col min="4899" max="5123" width="16.25" style="2" customWidth="1"/>
    <col min="5124" max="5124" width="13.83203125" style="2" customWidth="1"/>
    <col min="5125" max="5125" width="7" style="2" customWidth="1"/>
    <col min="5126" max="5126" width="7.4140625" style="2" customWidth="1"/>
    <col min="5127" max="5127" width="4.75" style="2" customWidth="1"/>
    <col min="5128" max="5128" width="6.4140625" style="2" customWidth="1"/>
    <col min="5129" max="5129" width="6.83203125" style="2" customWidth="1"/>
    <col min="5130" max="5130" width="6.75" style="2" customWidth="1"/>
    <col min="5131" max="5133" width="8" style="2" customWidth="1"/>
    <col min="5134" max="5139" width="6.75" style="2" customWidth="1"/>
    <col min="5140" max="5140" width="4.75" style="2" customWidth="1"/>
    <col min="5141" max="5141" width="8" style="2" customWidth="1"/>
    <col min="5142" max="5142" width="9.83203125" style="2" customWidth="1"/>
    <col min="5143" max="5143" width="10.4140625" style="2" customWidth="1"/>
    <col min="5144" max="5144" width="8" style="2" customWidth="1"/>
    <col min="5145" max="5145" width="6.75" style="2" customWidth="1"/>
    <col min="5146" max="5147" width="6.4140625" style="2" customWidth="1"/>
    <col min="5148" max="5148" width="13.25" style="2" customWidth="1"/>
    <col min="5149" max="5149" width="11.75" style="2" customWidth="1"/>
    <col min="5150" max="5154" width="8.83203125" style="2" customWidth="1"/>
    <col min="5155" max="5379" width="16.25" style="2" customWidth="1"/>
    <col min="5380" max="5380" width="13.83203125" style="2" customWidth="1"/>
    <col min="5381" max="5381" width="7" style="2" customWidth="1"/>
    <col min="5382" max="5382" width="7.4140625" style="2" customWidth="1"/>
    <col min="5383" max="5383" width="4.75" style="2" customWidth="1"/>
    <col min="5384" max="5384" width="6.4140625" style="2" customWidth="1"/>
    <col min="5385" max="5385" width="6.83203125" style="2" customWidth="1"/>
    <col min="5386" max="5386" width="6.75" style="2" customWidth="1"/>
    <col min="5387" max="5389" width="8" style="2" customWidth="1"/>
    <col min="5390" max="5395" width="6.75" style="2" customWidth="1"/>
    <col min="5396" max="5396" width="4.75" style="2" customWidth="1"/>
    <col min="5397" max="5397" width="8" style="2" customWidth="1"/>
    <col min="5398" max="5398" width="9.83203125" style="2" customWidth="1"/>
    <col min="5399" max="5399" width="10.4140625" style="2" customWidth="1"/>
    <col min="5400" max="5400" width="8" style="2" customWidth="1"/>
    <col min="5401" max="5401" width="6.75" style="2" customWidth="1"/>
    <col min="5402" max="5403" width="6.4140625" style="2" customWidth="1"/>
    <col min="5404" max="5404" width="13.25" style="2" customWidth="1"/>
    <col min="5405" max="5405" width="11.75" style="2" customWidth="1"/>
    <col min="5406" max="5410" width="8.83203125" style="2" customWidth="1"/>
    <col min="5411" max="5635" width="16.25" style="2" customWidth="1"/>
    <col min="5636" max="5636" width="13.83203125" style="2" customWidth="1"/>
    <col min="5637" max="5637" width="7" style="2" customWidth="1"/>
    <col min="5638" max="5638" width="7.4140625" style="2" customWidth="1"/>
    <col min="5639" max="5639" width="4.75" style="2" customWidth="1"/>
    <col min="5640" max="5640" width="6.4140625" style="2" customWidth="1"/>
    <col min="5641" max="5641" width="6.83203125" style="2" customWidth="1"/>
    <col min="5642" max="5642" width="6.75" style="2" customWidth="1"/>
    <col min="5643" max="5645" width="8" style="2" customWidth="1"/>
    <col min="5646" max="5651" width="6.75" style="2" customWidth="1"/>
    <col min="5652" max="5652" width="4.75" style="2" customWidth="1"/>
    <col min="5653" max="5653" width="8" style="2" customWidth="1"/>
    <col min="5654" max="5654" width="9.83203125" style="2" customWidth="1"/>
    <col min="5655" max="5655" width="10.4140625" style="2" customWidth="1"/>
    <col min="5656" max="5656" width="8" style="2" customWidth="1"/>
    <col min="5657" max="5657" width="6.75" style="2" customWidth="1"/>
    <col min="5658" max="5659" width="6.4140625" style="2" customWidth="1"/>
    <col min="5660" max="5660" width="13.25" style="2" customWidth="1"/>
    <col min="5661" max="5661" width="11.75" style="2" customWidth="1"/>
    <col min="5662" max="5666" width="8.83203125" style="2" customWidth="1"/>
    <col min="5667" max="5891" width="16.25" style="2" customWidth="1"/>
    <col min="5892" max="5892" width="13.83203125" style="2" customWidth="1"/>
    <col min="5893" max="5893" width="7" style="2" customWidth="1"/>
    <col min="5894" max="5894" width="7.4140625" style="2" customWidth="1"/>
    <col min="5895" max="5895" width="4.75" style="2" customWidth="1"/>
    <col min="5896" max="5896" width="6.4140625" style="2" customWidth="1"/>
    <col min="5897" max="5897" width="6.83203125" style="2" customWidth="1"/>
    <col min="5898" max="5898" width="6.75" style="2" customWidth="1"/>
    <col min="5899" max="5901" width="8" style="2" customWidth="1"/>
    <col min="5902" max="5907" width="6.75" style="2" customWidth="1"/>
    <col min="5908" max="5908" width="4.75" style="2" customWidth="1"/>
    <col min="5909" max="5909" width="8" style="2" customWidth="1"/>
    <col min="5910" max="5910" width="9.83203125" style="2" customWidth="1"/>
    <col min="5911" max="5911" width="10.4140625" style="2" customWidth="1"/>
    <col min="5912" max="5912" width="8" style="2" customWidth="1"/>
    <col min="5913" max="5913" width="6.75" style="2" customWidth="1"/>
    <col min="5914" max="5915" width="6.4140625" style="2" customWidth="1"/>
    <col min="5916" max="5916" width="13.25" style="2" customWidth="1"/>
    <col min="5917" max="5917" width="11.75" style="2" customWidth="1"/>
    <col min="5918" max="5922" width="8.83203125" style="2" customWidth="1"/>
    <col min="5923" max="6147" width="16.25" style="2" customWidth="1"/>
    <col min="6148" max="6148" width="13.83203125" style="2" customWidth="1"/>
    <col min="6149" max="6149" width="7" style="2" customWidth="1"/>
    <col min="6150" max="6150" width="7.4140625" style="2" customWidth="1"/>
    <col min="6151" max="6151" width="4.75" style="2" customWidth="1"/>
    <col min="6152" max="6152" width="6.4140625" style="2" customWidth="1"/>
    <col min="6153" max="6153" width="6.83203125" style="2" customWidth="1"/>
    <col min="6154" max="6154" width="6.75" style="2" customWidth="1"/>
    <col min="6155" max="6157" width="8" style="2" customWidth="1"/>
    <col min="6158" max="6163" width="6.75" style="2" customWidth="1"/>
    <col min="6164" max="6164" width="4.75" style="2" customWidth="1"/>
    <col min="6165" max="6165" width="8" style="2" customWidth="1"/>
    <col min="6166" max="6166" width="9.83203125" style="2" customWidth="1"/>
    <col min="6167" max="6167" width="10.4140625" style="2" customWidth="1"/>
    <col min="6168" max="6168" width="8" style="2" customWidth="1"/>
    <col min="6169" max="6169" width="6.75" style="2" customWidth="1"/>
    <col min="6170" max="6171" width="6.4140625" style="2" customWidth="1"/>
    <col min="6172" max="6172" width="13.25" style="2" customWidth="1"/>
    <col min="6173" max="6173" width="11.75" style="2" customWidth="1"/>
    <col min="6174" max="6178" width="8.83203125" style="2" customWidth="1"/>
    <col min="6179" max="6403" width="16.25" style="2" customWidth="1"/>
    <col min="6404" max="6404" width="13.83203125" style="2" customWidth="1"/>
    <col min="6405" max="6405" width="7" style="2" customWidth="1"/>
    <col min="6406" max="6406" width="7.4140625" style="2" customWidth="1"/>
    <col min="6407" max="6407" width="4.75" style="2" customWidth="1"/>
    <col min="6408" max="6408" width="6.4140625" style="2" customWidth="1"/>
    <col min="6409" max="6409" width="6.83203125" style="2" customWidth="1"/>
    <col min="6410" max="6410" width="6.75" style="2" customWidth="1"/>
    <col min="6411" max="6413" width="8" style="2" customWidth="1"/>
    <col min="6414" max="6419" width="6.75" style="2" customWidth="1"/>
    <col min="6420" max="6420" width="4.75" style="2" customWidth="1"/>
    <col min="6421" max="6421" width="8" style="2" customWidth="1"/>
    <col min="6422" max="6422" width="9.83203125" style="2" customWidth="1"/>
    <col min="6423" max="6423" width="10.4140625" style="2" customWidth="1"/>
    <col min="6424" max="6424" width="8" style="2" customWidth="1"/>
    <col min="6425" max="6425" width="6.75" style="2" customWidth="1"/>
    <col min="6426" max="6427" width="6.4140625" style="2" customWidth="1"/>
    <col min="6428" max="6428" width="13.25" style="2" customWidth="1"/>
    <col min="6429" max="6429" width="11.75" style="2" customWidth="1"/>
    <col min="6430" max="6434" width="8.83203125" style="2" customWidth="1"/>
    <col min="6435" max="6659" width="16.25" style="2" customWidth="1"/>
    <col min="6660" max="6660" width="13.83203125" style="2" customWidth="1"/>
    <col min="6661" max="6661" width="7" style="2" customWidth="1"/>
    <col min="6662" max="6662" width="7.4140625" style="2" customWidth="1"/>
    <col min="6663" max="6663" width="4.75" style="2" customWidth="1"/>
    <col min="6664" max="6664" width="6.4140625" style="2" customWidth="1"/>
    <col min="6665" max="6665" width="6.83203125" style="2" customWidth="1"/>
    <col min="6666" max="6666" width="6.75" style="2" customWidth="1"/>
    <col min="6667" max="6669" width="8" style="2" customWidth="1"/>
    <col min="6670" max="6675" width="6.75" style="2" customWidth="1"/>
    <col min="6676" max="6676" width="4.75" style="2" customWidth="1"/>
    <col min="6677" max="6677" width="8" style="2" customWidth="1"/>
    <col min="6678" max="6678" width="9.83203125" style="2" customWidth="1"/>
    <col min="6679" max="6679" width="10.4140625" style="2" customWidth="1"/>
    <col min="6680" max="6680" width="8" style="2" customWidth="1"/>
    <col min="6681" max="6681" width="6.75" style="2" customWidth="1"/>
    <col min="6682" max="6683" width="6.4140625" style="2" customWidth="1"/>
    <col min="6684" max="6684" width="13.25" style="2" customWidth="1"/>
    <col min="6685" max="6685" width="11.75" style="2" customWidth="1"/>
    <col min="6686" max="6690" width="8.83203125" style="2" customWidth="1"/>
    <col min="6691" max="6915" width="16.25" style="2" customWidth="1"/>
    <col min="6916" max="6916" width="13.83203125" style="2" customWidth="1"/>
    <col min="6917" max="6917" width="7" style="2" customWidth="1"/>
    <col min="6918" max="6918" width="7.4140625" style="2" customWidth="1"/>
    <col min="6919" max="6919" width="4.75" style="2" customWidth="1"/>
    <col min="6920" max="6920" width="6.4140625" style="2" customWidth="1"/>
    <col min="6921" max="6921" width="6.83203125" style="2" customWidth="1"/>
    <col min="6922" max="6922" width="6.75" style="2" customWidth="1"/>
    <col min="6923" max="6925" width="8" style="2" customWidth="1"/>
    <col min="6926" max="6931" width="6.75" style="2" customWidth="1"/>
    <col min="6932" max="6932" width="4.75" style="2" customWidth="1"/>
    <col min="6933" max="6933" width="8" style="2" customWidth="1"/>
    <col min="6934" max="6934" width="9.83203125" style="2" customWidth="1"/>
    <col min="6935" max="6935" width="10.4140625" style="2" customWidth="1"/>
    <col min="6936" max="6936" width="8" style="2" customWidth="1"/>
    <col min="6937" max="6937" width="6.75" style="2" customWidth="1"/>
    <col min="6938" max="6939" width="6.4140625" style="2" customWidth="1"/>
    <col min="6940" max="6940" width="13.25" style="2" customWidth="1"/>
    <col min="6941" max="6941" width="11.75" style="2" customWidth="1"/>
    <col min="6942" max="6946" width="8.83203125" style="2" customWidth="1"/>
    <col min="6947" max="7171" width="16.25" style="2" customWidth="1"/>
    <col min="7172" max="7172" width="13.83203125" style="2" customWidth="1"/>
    <col min="7173" max="7173" width="7" style="2" customWidth="1"/>
    <col min="7174" max="7174" width="7.4140625" style="2" customWidth="1"/>
    <col min="7175" max="7175" width="4.75" style="2" customWidth="1"/>
    <col min="7176" max="7176" width="6.4140625" style="2" customWidth="1"/>
    <col min="7177" max="7177" width="6.83203125" style="2" customWidth="1"/>
    <col min="7178" max="7178" width="6.75" style="2" customWidth="1"/>
    <col min="7179" max="7181" width="8" style="2" customWidth="1"/>
    <col min="7182" max="7187" width="6.75" style="2" customWidth="1"/>
    <col min="7188" max="7188" width="4.75" style="2" customWidth="1"/>
    <col min="7189" max="7189" width="8" style="2" customWidth="1"/>
    <col min="7190" max="7190" width="9.83203125" style="2" customWidth="1"/>
    <col min="7191" max="7191" width="10.4140625" style="2" customWidth="1"/>
    <col min="7192" max="7192" width="8" style="2" customWidth="1"/>
    <col min="7193" max="7193" width="6.75" style="2" customWidth="1"/>
    <col min="7194" max="7195" width="6.4140625" style="2" customWidth="1"/>
    <col min="7196" max="7196" width="13.25" style="2" customWidth="1"/>
    <col min="7197" max="7197" width="11.75" style="2" customWidth="1"/>
    <col min="7198" max="7202" width="8.83203125" style="2" customWidth="1"/>
    <col min="7203" max="7427" width="16.25" style="2" customWidth="1"/>
    <col min="7428" max="7428" width="13.83203125" style="2" customWidth="1"/>
    <col min="7429" max="7429" width="7" style="2" customWidth="1"/>
    <col min="7430" max="7430" width="7.4140625" style="2" customWidth="1"/>
    <col min="7431" max="7431" width="4.75" style="2" customWidth="1"/>
    <col min="7432" max="7432" width="6.4140625" style="2" customWidth="1"/>
    <col min="7433" max="7433" width="6.83203125" style="2" customWidth="1"/>
    <col min="7434" max="7434" width="6.75" style="2" customWidth="1"/>
    <col min="7435" max="7437" width="8" style="2" customWidth="1"/>
    <col min="7438" max="7443" width="6.75" style="2" customWidth="1"/>
    <col min="7444" max="7444" width="4.75" style="2" customWidth="1"/>
    <col min="7445" max="7445" width="8" style="2" customWidth="1"/>
    <col min="7446" max="7446" width="9.83203125" style="2" customWidth="1"/>
    <col min="7447" max="7447" width="10.4140625" style="2" customWidth="1"/>
    <col min="7448" max="7448" width="8" style="2" customWidth="1"/>
    <col min="7449" max="7449" width="6.75" style="2" customWidth="1"/>
    <col min="7450" max="7451" width="6.4140625" style="2" customWidth="1"/>
    <col min="7452" max="7452" width="13.25" style="2" customWidth="1"/>
    <col min="7453" max="7453" width="11.75" style="2" customWidth="1"/>
    <col min="7454" max="7458" width="8.83203125" style="2" customWidth="1"/>
    <col min="7459" max="7683" width="16.25" style="2" customWidth="1"/>
    <col min="7684" max="7684" width="13.83203125" style="2" customWidth="1"/>
    <col min="7685" max="7685" width="7" style="2" customWidth="1"/>
    <col min="7686" max="7686" width="7.4140625" style="2" customWidth="1"/>
    <col min="7687" max="7687" width="4.75" style="2" customWidth="1"/>
    <col min="7688" max="7688" width="6.4140625" style="2" customWidth="1"/>
    <col min="7689" max="7689" width="6.83203125" style="2" customWidth="1"/>
    <col min="7690" max="7690" width="6.75" style="2" customWidth="1"/>
    <col min="7691" max="7693" width="8" style="2" customWidth="1"/>
    <col min="7694" max="7699" width="6.75" style="2" customWidth="1"/>
    <col min="7700" max="7700" width="4.75" style="2" customWidth="1"/>
    <col min="7701" max="7701" width="8" style="2" customWidth="1"/>
    <col min="7702" max="7702" width="9.83203125" style="2" customWidth="1"/>
    <col min="7703" max="7703" width="10.4140625" style="2" customWidth="1"/>
    <col min="7704" max="7704" width="8" style="2" customWidth="1"/>
    <col min="7705" max="7705" width="6.75" style="2" customWidth="1"/>
    <col min="7706" max="7707" width="6.4140625" style="2" customWidth="1"/>
    <col min="7708" max="7708" width="13.25" style="2" customWidth="1"/>
    <col min="7709" max="7709" width="11.75" style="2" customWidth="1"/>
    <col min="7710" max="7714" width="8.83203125" style="2" customWidth="1"/>
    <col min="7715" max="7939" width="16.25" style="2" customWidth="1"/>
    <col min="7940" max="7940" width="13.83203125" style="2" customWidth="1"/>
    <col min="7941" max="7941" width="7" style="2" customWidth="1"/>
    <col min="7942" max="7942" width="7.4140625" style="2" customWidth="1"/>
    <col min="7943" max="7943" width="4.75" style="2" customWidth="1"/>
    <col min="7944" max="7944" width="6.4140625" style="2" customWidth="1"/>
    <col min="7945" max="7945" width="6.83203125" style="2" customWidth="1"/>
    <col min="7946" max="7946" width="6.75" style="2" customWidth="1"/>
    <col min="7947" max="7949" width="8" style="2" customWidth="1"/>
    <col min="7950" max="7955" width="6.75" style="2" customWidth="1"/>
    <col min="7956" max="7956" width="4.75" style="2" customWidth="1"/>
    <col min="7957" max="7957" width="8" style="2" customWidth="1"/>
    <col min="7958" max="7958" width="9.83203125" style="2" customWidth="1"/>
    <col min="7959" max="7959" width="10.4140625" style="2" customWidth="1"/>
    <col min="7960" max="7960" width="8" style="2" customWidth="1"/>
    <col min="7961" max="7961" width="6.75" style="2" customWidth="1"/>
    <col min="7962" max="7963" width="6.4140625" style="2" customWidth="1"/>
    <col min="7964" max="7964" width="13.25" style="2" customWidth="1"/>
    <col min="7965" max="7965" width="11.75" style="2" customWidth="1"/>
    <col min="7966" max="7970" width="8.83203125" style="2" customWidth="1"/>
    <col min="7971" max="8195" width="16.25" style="2" customWidth="1"/>
    <col min="8196" max="8196" width="13.83203125" style="2" customWidth="1"/>
    <col min="8197" max="8197" width="7" style="2" customWidth="1"/>
    <col min="8198" max="8198" width="7.4140625" style="2" customWidth="1"/>
    <col min="8199" max="8199" width="4.75" style="2" customWidth="1"/>
    <col min="8200" max="8200" width="6.4140625" style="2" customWidth="1"/>
    <col min="8201" max="8201" width="6.83203125" style="2" customWidth="1"/>
    <col min="8202" max="8202" width="6.75" style="2" customWidth="1"/>
    <col min="8203" max="8205" width="8" style="2" customWidth="1"/>
    <col min="8206" max="8211" width="6.75" style="2" customWidth="1"/>
    <col min="8212" max="8212" width="4.75" style="2" customWidth="1"/>
    <col min="8213" max="8213" width="8" style="2" customWidth="1"/>
    <col min="8214" max="8214" width="9.83203125" style="2" customWidth="1"/>
    <col min="8215" max="8215" width="10.4140625" style="2" customWidth="1"/>
    <col min="8216" max="8216" width="8" style="2" customWidth="1"/>
    <col min="8217" max="8217" width="6.75" style="2" customWidth="1"/>
    <col min="8218" max="8219" width="6.4140625" style="2" customWidth="1"/>
    <col min="8220" max="8220" width="13.25" style="2" customWidth="1"/>
    <col min="8221" max="8221" width="11.75" style="2" customWidth="1"/>
    <col min="8222" max="8226" width="8.83203125" style="2" customWidth="1"/>
    <col min="8227" max="8451" width="16.25" style="2" customWidth="1"/>
    <col min="8452" max="8452" width="13.83203125" style="2" customWidth="1"/>
    <col min="8453" max="8453" width="7" style="2" customWidth="1"/>
    <col min="8454" max="8454" width="7.4140625" style="2" customWidth="1"/>
    <col min="8455" max="8455" width="4.75" style="2" customWidth="1"/>
    <col min="8456" max="8456" width="6.4140625" style="2" customWidth="1"/>
    <col min="8457" max="8457" width="6.83203125" style="2" customWidth="1"/>
    <col min="8458" max="8458" width="6.75" style="2" customWidth="1"/>
    <col min="8459" max="8461" width="8" style="2" customWidth="1"/>
    <col min="8462" max="8467" width="6.75" style="2" customWidth="1"/>
    <col min="8468" max="8468" width="4.75" style="2" customWidth="1"/>
    <col min="8469" max="8469" width="8" style="2" customWidth="1"/>
    <col min="8470" max="8470" width="9.83203125" style="2" customWidth="1"/>
    <col min="8471" max="8471" width="10.4140625" style="2" customWidth="1"/>
    <col min="8472" max="8472" width="8" style="2" customWidth="1"/>
    <col min="8473" max="8473" width="6.75" style="2" customWidth="1"/>
    <col min="8474" max="8475" width="6.4140625" style="2" customWidth="1"/>
    <col min="8476" max="8476" width="13.25" style="2" customWidth="1"/>
    <col min="8477" max="8477" width="11.75" style="2" customWidth="1"/>
    <col min="8478" max="8482" width="8.83203125" style="2" customWidth="1"/>
    <col min="8483" max="8707" width="16.25" style="2" customWidth="1"/>
    <col min="8708" max="8708" width="13.83203125" style="2" customWidth="1"/>
    <col min="8709" max="8709" width="7" style="2" customWidth="1"/>
    <col min="8710" max="8710" width="7.4140625" style="2" customWidth="1"/>
    <col min="8711" max="8711" width="4.75" style="2" customWidth="1"/>
    <col min="8712" max="8712" width="6.4140625" style="2" customWidth="1"/>
    <col min="8713" max="8713" width="6.83203125" style="2" customWidth="1"/>
    <col min="8714" max="8714" width="6.75" style="2" customWidth="1"/>
    <col min="8715" max="8717" width="8" style="2" customWidth="1"/>
    <col min="8718" max="8723" width="6.75" style="2" customWidth="1"/>
    <col min="8724" max="8724" width="4.75" style="2" customWidth="1"/>
    <col min="8725" max="8725" width="8" style="2" customWidth="1"/>
    <col min="8726" max="8726" width="9.83203125" style="2" customWidth="1"/>
    <col min="8727" max="8727" width="10.4140625" style="2" customWidth="1"/>
    <col min="8728" max="8728" width="8" style="2" customWidth="1"/>
    <col min="8729" max="8729" width="6.75" style="2" customWidth="1"/>
    <col min="8730" max="8731" width="6.4140625" style="2" customWidth="1"/>
    <col min="8732" max="8732" width="13.25" style="2" customWidth="1"/>
    <col min="8733" max="8733" width="11.75" style="2" customWidth="1"/>
    <col min="8734" max="8738" width="8.83203125" style="2" customWidth="1"/>
    <col min="8739" max="8963" width="16.25" style="2" customWidth="1"/>
    <col min="8964" max="8964" width="13.83203125" style="2" customWidth="1"/>
    <col min="8965" max="8965" width="7" style="2" customWidth="1"/>
    <col min="8966" max="8966" width="7.4140625" style="2" customWidth="1"/>
    <col min="8967" max="8967" width="4.75" style="2" customWidth="1"/>
    <col min="8968" max="8968" width="6.4140625" style="2" customWidth="1"/>
    <col min="8969" max="8969" width="6.83203125" style="2" customWidth="1"/>
    <col min="8970" max="8970" width="6.75" style="2" customWidth="1"/>
    <col min="8971" max="8973" width="8" style="2" customWidth="1"/>
    <col min="8974" max="8979" width="6.75" style="2" customWidth="1"/>
    <col min="8980" max="8980" width="4.75" style="2" customWidth="1"/>
    <col min="8981" max="8981" width="8" style="2" customWidth="1"/>
    <col min="8982" max="8982" width="9.83203125" style="2" customWidth="1"/>
    <col min="8983" max="8983" width="10.4140625" style="2" customWidth="1"/>
    <col min="8984" max="8984" width="8" style="2" customWidth="1"/>
    <col min="8985" max="8985" width="6.75" style="2" customWidth="1"/>
    <col min="8986" max="8987" width="6.4140625" style="2" customWidth="1"/>
    <col min="8988" max="8988" width="13.25" style="2" customWidth="1"/>
    <col min="8989" max="8989" width="11.75" style="2" customWidth="1"/>
    <col min="8990" max="8994" width="8.83203125" style="2" customWidth="1"/>
    <col min="8995" max="9219" width="16.25" style="2" customWidth="1"/>
    <col min="9220" max="9220" width="13.83203125" style="2" customWidth="1"/>
    <col min="9221" max="9221" width="7" style="2" customWidth="1"/>
    <col min="9222" max="9222" width="7.4140625" style="2" customWidth="1"/>
    <col min="9223" max="9223" width="4.75" style="2" customWidth="1"/>
    <col min="9224" max="9224" width="6.4140625" style="2" customWidth="1"/>
    <col min="9225" max="9225" width="6.83203125" style="2" customWidth="1"/>
    <col min="9226" max="9226" width="6.75" style="2" customWidth="1"/>
    <col min="9227" max="9229" width="8" style="2" customWidth="1"/>
    <col min="9230" max="9235" width="6.75" style="2" customWidth="1"/>
    <col min="9236" max="9236" width="4.75" style="2" customWidth="1"/>
    <col min="9237" max="9237" width="8" style="2" customWidth="1"/>
    <col min="9238" max="9238" width="9.83203125" style="2" customWidth="1"/>
    <col min="9239" max="9239" width="10.4140625" style="2" customWidth="1"/>
    <col min="9240" max="9240" width="8" style="2" customWidth="1"/>
    <col min="9241" max="9241" width="6.75" style="2" customWidth="1"/>
    <col min="9242" max="9243" width="6.4140625" style="2" customWidth="1"/>
    <col min="9244" max="9244" width="13.25" style="2" customWidth="1"/>
    <col min="9245" max="9245" width="11.75" style="2" customWidth="1"/>
    <col min="9246" max="9250" width="8.83203125" style="2" customWidth="1"/>
    <col min="9251" max="9475" width="16.25" style="2" customWidth="1"/>
    <col min="9476" max="9476" width="13.83203125" style="2" customWidth="1"/>
    <col min="9477" max="9477" width="7" style="2" customWidth="1"/>
    <col min="9478" max="9478" width="7.4140625" style="2" customWidth="1"/>
    <col min="9479" max="9479" width="4.75" style="2" customWidth="1"/>
    <col min="9480" max="9480" width="6.4140625" style="2" customWidth="1"/>
    <col min="9481" max="9481" width="6.83203125" style="2" customWidth="1"/>
    <col min="9482" max="9482" width="6.75" style="2" customWidth="1"/>
    <col min="9483" max="9485" width="8" style="2" customWidth="1"/>
    <col min="9486" max="9491" width="6.75" style="2" customWidth="1"/>
    <col min="9492" max="9492" width="4.75" style="2" customWidth="1"/>
    <col min="9493" max="9493" width="8" style="2" customWidth="1"/>
    <col min="9494" max="9494" width="9.83203125" style="2" customWidth="1"/>
    <col min="9495" max="9495" width="10.4140625" style="2" customWidth="1"/>
    <col min="9496" max="9496" width="8" style="2" customWidth="1"/>
    <col min="9497" max="9497" width="6.75" style="2" customWidth="1"/>
    <col min="9498" max="9499" width="6.4140625" style="2" customWidth="1"/>
    <col min="9500" max="9500" width="13.25" style="2" customWidth="1"/>
    <col min="9501" max="9501" width="11.75" style="2" customWidth="1"/>
    <col min="9502" max="9506" width="8.83203125" style="2" customWidth="1"/>
    <col min="9507" max="9731" width="16.25" style="2" customWidth="1"/>
    <col min="9732" max="9732" width="13.83203125" style="2" customWidth="1"/>
    <col min="9733" max="9733" width="7" style="2" customWidth="1"/>
    <col min="9734" max="9734" width="7.4140625" style="2" customWidth="1"/>
    <col min="9735" max="9735" width="4.75" style="2" customWidth="1"/>
    <col min="9736" max="9736" width="6.4140625" style="2" customWidth="1"/>
    <col min="9737" max="9737" width="6.83203125" style="2" customWidth="1"/>
    <col min="9738" max="9738" width="6.75" style="2" customWidth="1"/>
    <col min="9739" max="9741" width="8" style="2" customWidth="1"/>
    <col min="9742" max="9747" width="6.75" style="2" customWidth="1"/>
    <col min="9748" max="9748" width="4.75" style="2" customWidth="1"/>
    <col min="9749" max="9749" width="8" style="2" customWidth="1"/>
    <col min="9750" max="9750" width="9.83203125" style="2" customWidth="1"/>
    <col min="9751" max="9751" width="10.4140625" style="2" customWidth="1"/>
    <col min="9752" max="9752" width="8" style="2" customWidth="1"/>
    <col min="9753" max="9753" width="6.75" style="2" customWidth="1"/>
    <col min="9754" max="9755" width="6.4140625" style="2" customWidth="1"/>
    <col min="9756" max="9756" width="13.25" style="2" customWidth="1"/>
    <col min="9757" max="9757" width="11.75" style="2" customWidth="1"/>
    <col min="9758" max="9762" width="8.83203125" style="2" customWidth="1"/>
    <col min="9763" max="9987" width="16.25" style="2" customWidth="1"/>
    <col min="9988" max="9988" width="13.83203125" style="2" customWidth="1"/>
    <col min="9989" max="9989" width="7" style="2" customWidth="1"/>
    <col min="9990" max="9990" width="7.4140625" style="2" customWidth="1"/>
    <col min="9991" max="9991" width="4.75" style="2" customWidth="1"/>
    <col min="9992" max="9992" width="6.4140625" style="2" customWidth="1"/>
    <col min="9993" max="9993" width="6.83203125" style="2" customWidth="1"/>
    <col min="9994" max="9994" width="6.75" style="2" customWidth="1"/>
    <col min="9995" max="9997" width="8" style="2" customWidth="1"/>
    <col min="9998" max="10003" width="6.75" style="2" customWidth="1"/>
    <col min="10004" max="10004" width="4.75" style="2" customWidth="1"/>
    <col min="10005" max="10005" width="8" style="2" customWidth="1"/>
    <col min="10006" max="10006" width="9.83203125" style="2" customWidth="1"/>
    <col min="10007" max="10007" width="10.4140625" style="2" customWidth="1"/>
    <col min="10008" max="10008" width="8" style="2" customWidth="1"/>
    <col min="10009" max="10009" width="6.75" style="2" customWidth="1"/>
    <col min="10010" max="10011" width="6.4140625" style="2" customWidth="1"/>
    <col min="10012" max="10012" width="13.25" style="2" customWidth="1"/>
    <col min="10013" max="10013" width="11.75" style="2" customWidth="1"/>
    <col min="10014" max="10018" width="8.83203125" style="2" customWidth="1"/>
    <col min="10019" max="10243" width="16.25" style="2" customWidth="1"/>
    <col min="10244" max="10244" width="13.83203125" style="2" customWidth="1"/>
    <col min="10245" max="10245" width="7" style="2" customWidth="1"/>
    <col min="10246" max="10246" width="7.4140625" style="2" customWidth="1"/>
    <col min="10247" max="10247" width="4.75" style="2" customWidth="1"/>
    <col min="10248" max="10248" width="6.4140625" style="2" customWidth="1"/>
    <col min="10249" max="10249" width="6.83203125" style="2" customWidth="1"/>
    <col min="10250" max="10250" width="6.75" style="2" customWidth="1"/>
    <col min="10251" max="10253" width="8" style="2" customWidth="1"/>
    <col min="10254" max="10259" width="6.75" style="2" customWidth="1"/>
    <col min="10260" max="10260" width="4.75" style="2" customWidth="1"/>
    <col min="10261" max="10261" width="8" style="2" customWidth="1"/>
    <col min="10262" max="10262" width="9.83203125" style="2" customWidth="1"/>
    <col min="10263" max="10263" width="10.4140625" style="2" customWidth="1"/>
    <col min="10264" max="10264" width="8" style="2" customWidth="1"/>
    <col min="10265" max="10265" width="6.75" style="2" customWidth="1"/>
    <col min="10266" max="10267" width="6.4140625" style="2" customWidth="1"/>
    <col min="10268" max="10268" width="13.25" style="2" customWidth="1"/>
    <col min="10269" max="10269" width="11.75" style="2" customWidth="1"/>
    <col min="10270" max="10274" width="8.83203125" style="2" customWidth="1"/>
    <col min="10275" max="10499" width="16.25" style="2" customWidth="1"/>
    <col min="10500" max="10500" width="13.83203125" style="2" customWidth="1"/>
    <col min="10501" max="10501" width="7" style="2" customWidth="1"/>
    <col min="10502" max="10502" width="7.4140625" style="2" customWidth="1"/>
    <col min="10503" max="10503" width="4.75" style="2" customWidth="1"/>
    <col min="10504" max="10504" width="6.4140625" style="2" customWidth="1"/>
    <col min="10505" max="10505" width="6.83203125" style="2" customWidth="1"/>
    <col min="10506" max="10506" width="6.75" style="2" customWidth="1"/>
    <col min="10507" max="10509" width="8" style="2" customWidth="1"/>
    <col min="10510" max="10515" width="6.75" style="2" customWidth="1"/>
    <col min="10516" max="10516" width="4.75" style="2" customWidth="1"/>
    <col min="10517" max="10517" width="8" style="2" customWidth="1"/>
    <col min="10518" max="10518" width="9.83203125" style="2" customWidth="1"/>
    <col min="10519" max="10519" width="10.4140625" style="2" customWidth="1"/>
    <col min="10520" max="10520" width="8" style="2" customWidth="1"/>
    <col min="10521" max="10521" width="6.75" style="2" customWidth="1"/>
    <col min="10522" max="10523" width="6.4140625" style="2" customWidth="1"/>
    <col min="10524" max="10524" width="13.25" style="2" customWidth="1"/>
    <col min="10525" max="10525" width="11.75" style="2" customWidth="1"/>
    <col min="10526" max="10530" width="8.83203125" style="2" customWidth="1"/>
    <col min="10531" max="10755" width="16.25" style="2" customWidth="1"/>
    <col min="10756" max="10756" width="13.83203125" style="2" customWidth="1"/>
    <col min="10757" max="10757" width="7" style="2" customWidth="1"/>
    <col min="10758" max="10758" width="7.4140625" style="2" customWidth="1"/>
    <col min="10759" max="10759" width="4.75" style="2" customWidth="1"/>
    <col min="10760" max="10760" width="6.4140625" style="2" customWidth="1"/>
    <col min="10761" max="10761" width="6.83203125" style="2" customWidth="1"/>
    <col min="10762" max="10762" width="6.75" style="2" customWidth="1"/>
    <col min="10763" max="10765" width="8" style="2" customWidth="1"/>
    <col min="10766" max="10771" width="6.75" style="2" customWidth="1"/>
    <col min="10772" max="10772" width="4.75" style="2" customWidth="1"/>
    <col min="10773" max="10773" width="8" style="2" customWidth="1"/>
    <col min="10774" max="10774" width="9.83203125" style="2" customWidth="1"/>
    <col min="10775" max="10775" width="10.4140625" style="2" customWidth="1"/>
    <col min="10776" max="10776" width="8" style="2" customWidth="1"/>
    <col min="10777" max="10777" width="6.75" style="2" customWidth="1"/>
    <col min="10778" max="10779" width="6.4140625" style="2" customWidth="1"/>
    <col min="10780" max="10780" width="13.25" style="2" customWidth="1"/>
    <col min="10781" max="10781" width="11.75" style="2" customWidth="1"/>
    <col min="10782" max="10786" width="8.83203125" style="2" customWidth="1"/>
    <col min="10787" max="11011" width="16.25" style="2" customWidth="1"/>
    <col min="11012" max="11012" width="13.83203125" style="2" customWidth="1"/>
    <col min="11013" max="11013" width="7" style="2" customWidth="1"/>
    <col min="11014" max="11014" width="7.4140625" style="2" customWidth="1"/>
    <col min="11015" max="11015" width="4.75" style="2" customWidth="1"/>
    <col min="11016" max="11016" width="6.4140625" style="2" customWidth="1"/>
    <col min="11017" max="11017" width="6.83203125" style="2" customWidth="1"/>
    <col min="11018" max="11018" width="6.75" style="2" customWidth="1"/>
    <col min="11019" max="11021" width="8" style="2" customWidth="1"/>
    <col min="11022" max="11027" width="6.75" style="2" customWidth="1"/>
    <col min="11028" max="11028" width="4.75" style="2" customWidth="1"/>
    <col min="11029" max="11029" width="8" style="2" customWidth="1"/>
    <col min="11030" max="11030" width="9.83203125" style="2" customWidth="1"/>
    <col min="11031" max="11031" width="10.4140625" style="2" customWidth="1"/>
    <col min="11032" max="11032" width="8" style="2" customWidth="1"/>
    <col min="11033" max="11033" width="6.75" style="2" customWidth="1"/>
    <col min="11034" max="11035" width="6.4140625" style="2" customWidth="1"/>
    <col min="11036" max="11036" width="13.25" style="2" customWidth="1"/>
    <col min="11037" max="11037" width="11.75" style="2" customWidth="1"/>
    <col min="11038" max="11042" width="8.83203125" style="2" customWidth="1"/>
    <col min="11043" max="11267" width="16.25" style="2" customWidth="1"/>
    <col min="11268" max="11268" width="13.83203125" style="2" customWidth="1"/>
    <col min="11269" max="11269" width="7" style="2" customWidth="1"/>
    <col min="11270" max="11270" width="7.4140625" style="2" customWidth="1"/>
    <col min="11271" max="11271" width="4.75" style="2" customWidth="1"/>
    <col min="11272" max="11272" width="6.4140625" style="2" customWidth="1"/>
    <col min="11273" max="11273" width="6.83203125" style="2" customWidth="1"/>
    <col min="11274" max="11274" width="6.75" style="2" customWidth="1"/>
    <col min="11275" max="11277" width="8" style="2" customWidth="1"/>
    <col min="11278" max="11283" width="6.75" style="2" customWidth="1"/>
    <col min="11284" max="11284" width="4.75" style="2" customWidth="1"/>
    <col min="11285" max="11285" width="8" style="2" customWidth="1"/>
    <col min="11286" max="11286" width="9.83203125" style="2" customWidth="1"/>
    <col min="11287" max="11287" width="10.4140625" style="2" customWidth="1"/>
    <col min="11288" max="11288" width="8" style="2" customWidth="1"/>
    <col min="11289" max="11289" width="6.75" style="2" customWidth="1"/>
    <col min="11290" max="11291" width="6.4140625" style="2" customWidth="1"/>
    <col min="11292" max="11292" width="13.25" style="2" customWidth="1"/>
    <col min="11293" max="11293" width="11.75" style="2" customWidth="1"/>
    <col min="11294" max="11298" width="8.83203125" style="2" customWidth="1"/>
    <col min="11299" max="11523" width="16.25" style="2" customWidth="1"/>
    <col min="11524" max="11524" width="13.83203125" style="2" customWidth="1"/>
    <col min="11525" max="11525" width="7" style="2" customWidth="1"/>
    <col min="11526" max="11526" width="7.4140625" style="2" customWidth="1"/>
    <col min="11527" max="11527" width="4.75" style="2" customWidth="1"/>
    <col min="11528" max="11528" width="6.4140625" style="2" customWidth="1"/>
    <col min="11529" max="11529" width="6.83203125" style="2" customWidth="1"/>
    <col min="11530" max="11530" width="6.75" style="2" customWidth="1"/>
    <col min="11531" max="11533" width="8" style="2" customWidth="1"/>
    <col min="11534" max="11539" width="6.75" style="2" customWidth="1"/>
    <col min="11540" max="11540" width="4.75" style="2" customWidth="1"/>
    <col min="11541" max="11541" width="8" style="2" customWidth="1"/>
    <col min="11542" max="11542" width="9.83203125" style="2" customWidth="1"/>
    <col min="11543" max="11543" width="10.4140625" style="2" customWidth="1"/>
    <col min="11544" max="11544" width="8" style="2" customWidth="1"/>
    <col min="11545" max="11545" width="6.75" style="2" customWidth="1"/>
    <col min="11546" max="11547" width="6.4140625" style="2" customWidth="1"/>
    <col min="11548" max="11548" width="13.25" style="2" customWidth="1"/>
    <col min="11549" max="11549" width="11.75" style="2" customWidth="1"/>
    <col min="11550" max="11554" width="8.83203125" style="2" customWidth="1"/>
    <col min="11555" max="11779" width="16.25" style="2" customWidth="1"/>
    <col min="11780" max="11780" width="13.83203125" style="2" customWidth="1"/>
    <col min="11781" max="11781" width="7" style="2" customWidth="1"/>
    <col min="11782" max="11782" width="7.4140625" style="2" customWidth="1"/>
    <col min="11783" max="11783" width="4.75" style="2" customWidth="1"/>
    <col min="11784" max="11784" width="6.4140625" style="2" customWidth="1"/>
    <col min="11785" max="11785" width="6.83203125" style="2" customWidth="1"/>
    <col min="11786" max="11786" width="6.75" style="2" customWidth="1"/>
    <col min="11787" max="11789" width="8" style="2" customWidth="1"/>
    <col min="11790" max="11795" width="6.75" style="2" customWidth="1"/>
    <col min="11796" max="11796" width="4.75" style="2" customWidth="1"/>
    <col min="11797" max="11797" width="8" style="2" customWidth="1"/>
    <col min="11798" max="11798" width="9.83203125" style="2" customWidth="1"/>
    <col min="11799" max="11799" width="10.4140625" style="2" customWidth="1"/>
    <col min="11800" max="11800" width="8" style="2" customWidth="1"/>
    <col min="11801" max="11801" width="6.75" style="2" customWidth="1"/>
    <col min="11802" max="11803" width="6.4140625" style="2" customWidth="1"/>
    <col min="11804" max="11804" width="13.25" style="2" customWidth="1"/>
    <col min="11805" max="11805" width="11.75" style="2" customWidth="1"/>
    <col min="11806" max="11810" width="8.83203125" style="2" customWidth="1"/>
    <col min="11811" max="12035" width="16.25" style="2" customWidth="1"/>
    <col min="12036" max="12036" width="13.83203125" style="2" customWidth="1"/>
    <col min="12037" max="12037" width="7" style="2" customWidth="1"/>
    <col min="12038" max="12038" width="7.4140625" style="2" customWidth="1"/>
    <col min="12039" max="12039" width="4.75" style="2" customWidth="1"/>
    <col min="12040" max="12040" width="6.4140625" style="2" customWidth="1"/>
    <col min="12041" max="12041" width="6.83203125" style="2" customWidth="1"/>
    <col min="12042" max="12042" width="6.75" style="2" customWidth="1"/>
    <col min="12043" max="12045" width="8" style="2" customWidth="1"/>
    <col min="12046" max="12051" width="6.75" style="2" customWidth="1"/>
    <col min="12052" max="12052" width="4.75" style="2" customWidth="1"/>
    <col min="12053" max="12053" width="8" style="2" customWidth="1"/>
    <col min="12054" max="12054" width="9.83203125" style="2" customWidth="1"/>
    <col min="12055" max="12055" width="10.4140625" style="2" customWidth="1"/>
    <col min="12056" max="12056" width="8" style="2" customWidth="1"/>
    <col min="12057" max="12057" width="6.75" style="2" customWidth="1"/>
    <col min="12058" max="12059" width="6.4140625" style="2" customWidth="1"/>
    <col min="12060" max="12060" width="13.25" style="2" customWidth="1"/>
    <col min="12061" max="12061" width="11.75" style="2" customWidth="1"/>
    <col min="12062" max="12066" width="8.83203125" style="2" customWidth="1"/>
    <col min="12067" max="12291" width="16.25" style="2" customWidth="1"/>
    <col min="12292" max="12292" width="13.83203125" style="2" customWidth="1"/>
    <col min="12293" max="12293" width="7" style="2" customWidth="1"/>
    <col min="12294" max="12294" width="7.4140625" style="2" customWidth="1"/>
    <col min="12295" max="12295" width="4.75" style="2" customWidth="1"/>
    <col min="12296" max="12296" width="6.4140625" style="2" customWidth="1"/>
    <col min="12297" max="12297" width="6.83203125" style="2" customWidth="1"/>
    <col min="12298" max="12298" width="6.75" style="2" customWidth="1"/>
    <col min="12299" max="12301" width="8" style="2" customWidth="1"/>
    <col min="12302" max="12307" width="6.75" style="2" customWidth="1"/>
    <col min="12308" max="12308" width="4.75" style="2" customWidth="1"/>
    <col min="12309" max="12309" width="8" style="2" customWidth="1"/>
    <col min="12310" max="12310" width="9.83203125" style="2" customWidth="1"/>
    <col min="12311" max="12311" width="10.4140625" style="2" customWidth="1"/>
    <col min="12312" max="12312" width="8" style="2" customWidth="1"/>
    <col min="12313" max="12313" width="6.75" style="2" customWidth="1"/>
    <col min="12314" max="12315" width="6.4140625" style="2" customWidth="1"/>
    <col min="12316" max="12316" width="13.25" style="2" customWidth="1"/>
    <col min="12317" max="12317" width="11.75" style="2" customWidth="1"/>
    <col min="12318" max="12322" width="8.83203125" style="2" customWidth="1"/>
    <col min="12323" max="12547" width="16.25" style="2" customWidth="1"/>
    <col min="12548" max="12548" width="13.83203125" style="2" customWidth="1"/>
    <col min="12549" max="12549" width="7" style="2" customWidth="1"/>
    <col min="12550" max="12550" width="7.4140625" style="2" customWidth="1"/>
    <col min="12551" max="12551" width="4.75" style="2" customWidth="1"/>
    <col min="12552" max="12552" width="6.4140625" style="2" customWidth="1"/>
    <col min="12553" max="12553" width="6.83203125" style="2" customWidth="1"/>
    <col min="12554" max="12554" width="6.75" style="2" customWidth="1"/>
    <col min="12555" max="12557" width="8" style="2" customWidth="1"/>
    <col min="12558" max="12563" width="6.75" style="2" customWidth="1"/>
    <col min="12564" max="12564" width="4.75" style="2" customWidth="1"/>
    <col min="12565" max="12565" width="8" style="2" customWidth="1"/>
    <col min="12566" max="12566" width="9.83203125" style="2" customWidth="1"/>
    <col min="12567" max="12567" width="10.4140625" style="2" customWidth="1"/>
    <col min="12568" max="12568" width="8" style="2" customWidth="1"/>
    <col min="12569" max="12569" width="6.75" style="2" customWidth="1"/>
    <col min="12570" max="12571" width="6.4140625" style="2" customWidth="1"/>
    <col min="12572" max="12572" width="13.25" style="2" customWidth="1"/>
    <col min="12573" max="12573" width="11.75" style="2" customWidth="1"/>
    <col min="12574" max="12578" width="8.83203125" style="2" customWidth="1"/>
    <col min="12579" max="12803" width="16.25" style="2" customWidth="1"/>
    <col min="12804" max="12804" width="13.83203125" style="2" customWidth="1"/>
    <col min="12805" max="12805" width="7" style="2" customWidth="1"/>
    <col min="12806" max="12806" width="7.4140625" style="2" customWidth="1"/>
    <col min="12807" max="12807" width="4.75" style="2" customWidth="1"/>
    <col min="12808" max="12808" width="6.4140625" style="2" customWidth="1"/>
    <col min="12809" max="12809" width="6.83203125" style="2" customWidth="1"/>
    <col min="12810" max="12810" width="6.75" style="2" customWidth="1"/>
    <col min="12811" max="12813" width="8" style="2" customWidth="1"/>
    <col min="12814" max="12819" width="6.75" style="2" customWidth="1"/>
    <col min="12820" max="12820" width="4.75" style="2" customWidth="1"/>
    <col min="12821" max="12821" width="8" style="2" customWidth="1"/>
    <col min="12822" max="12822" width="9.83203125" style="2" customWidth="1"/>
    <col min="12823" max="12823" width="10.4140625" style="2" customWidth="1"/>
    <col min="12824" max="12824" width="8" style="2" customWidth="1"/>
    <col min="12825" max="12825" width="6.75" style="2" customWidth="1"/>
    <col min="12826" max="12827" width="6.4140625" style="2" customWidth="1"/>
    <col min="12828" max="12828" width="13.25" style="2" customWidth="1"/>
    <col min="12829" max="12829" width="11.75" style="2" customWidth="1"/>
    <col min="12830" max="12834" width="8.83203125" style="2" customWidth="1"/>
    <col min="12835" max="13059" width="16.25" style="2" customWidth="1"/>
    <col min="13060" max="13060" width="13.83203125" style="2" customWidth="1"/>
    <col min="13061" max="13061" width="7" style="2" customWidth="1"/>
    <col min="13062" max="13062" width="7.4140625" style="2" customWidth="1"/>
    <col min="13063" max="13063" width="4.75" style="2" customWidth="1"/>
    <col min="13064" max="13064" width="6.4140625" style="2" customWidth="1"/>
    <col min="13065" max="13065" width="6.83203125" style="2" customWidth="1"/>
    <col min="13066" max="13066" width="6.75" style="2" customWidth="1"/>
    <col min="13067" max="13069" width="8" style="2" customWidth="1"/>
    <col min="13070" max="13075" width="6.75" style="2" customWidth="1"/>
    <col min="13076" max="13076" width="4.75" style="2" customWidth="1"/>
    <col min="13077" max="13077" width="8" style="2" customWidth="1"/>
    <col min="13078" max="13078" width="9.83203125" style="2" customWidth="1"/>
    <col min="13079" max="13079" width="10.4140625" style="2" customWidth="1"/>
    <col min="13080" max="13080" width="8" style="2" customWidth="1"/>
    <col min="13081" max="13081" width="6.75" style="2" customWidth="1"/>
    <col min="13082" max="13083" width="6.4140625" style="2" customWidth="1"/>
    <col min="13084" max="13084" width="13.25" style="2" customWidth="1"/>
    <col min="13085" max="13085" width="11.75" style="2" customWidth="1"/>
    <col min="13086" max="13090" width="8.83203125" style="2" customWidth="1"/>
    <col min="13091" max="13315" width="16.25" style="2" customWidth="1"/>
    <col min="13316" max="13316" width="13.83203125" style="2" customWidth="1"/>
    <col min="13317" max="13317" width="7" style="2" customWidth="1"/>
    <col min="13318" max="13318" width="7.4140625" style="2" customWidth="1"/>
    <col min="13319" max="13319" width="4.75" style="2" customWidth="1"/>
    <col min="13320" max="13320" width="6.4140625" style="2" customWidth="1"/>
    <col min="13321" max="13321" width="6.83203125" style="2" customWidth="1"/>
    <col min="13322" max="13322" width="6.75" style="2" customWidth="1"/>
    <col min="13323" max="13325" width="8" style="2" customWidth="1"/>
    <col min="13326" max="13331" width="6.75" style="2" customWidth="1"/>
    <col min="13332" max="13332" width="4.75" style="2" customWidth="1"/>
    <col min="13333" max="13333" width="8" style="2" customWidth="1"/>
    <col min="13334" max="13334" width="9.83203125" style="2" customWidth="1"/>
    <col min="13335" max="13335" width="10.4140625" style="2" customWidth="1"/>
    <col min="13336" max="13336" width="8" style="2" customWidth="1"/>
    <col min="13337" max="13337" width="6.75" style="2" customWidth="1"/>
    <col min="13338" max="13339" width="6.4140625" style="2" customWidth="1"/>
    <col min="13340" max="13340" width="13.25" style="2" customWidth="1"/>
    <col min="13341" max="13341" width="11.75" style="2" customWidth="1"/>
    <col min="13342" max="13346" width="8.83203125" style="2" customWidth="1"/>
    <col min="13347" max="13571" width="16.25" style="2" customWidth="1"/>
    <col min="13572" max="13572" width="13.83203125" style="2" customWidth="1"/>
    <col min="13573" max="13573" width="7" style="2" customWidth="1"/>
    <col min="13574" max="13574" width="7.4140625" style="2" customWidth="1"/>
    <col min="13575" max="13575" width="4.75" style="2" customWidth="1"/>
    <col min="13576" max="13576" width="6.4140625" style="2" customWidth="1"/>
    <col min="13577" max="13577" width="6.83203125" style="2" customWidth="1"/>
    <col min="13578" max="13578" width="6.75" style="2" customWidth="1"/>
    <col min="13579" max="13581" width="8" style="2" customWidth="1"/>
    <col min="13582" max="13587" width="6.75" style="2" customWidth="1"/>
    <col min="13588" max="13588" width="4.75" style="2" customWidth="1"/>
    <col min="13589" max="13589" width="8" style="2" customWidth="1"/>
    <col min="13590" max="13590" width="9.83203125" style="2" customWidth="1"/>
    <col min="13591" max="13591" width="10.4140625" style="2" customWidth="1"/>
    <col min="13592" max="13592" width="8" style="2" customWidth="1"/>
    <col min="13593" max="13593" width="6.75" style="2" customWidth="1"/>
    <col min="13594" max="13595" width="6.4140625" style="2" customWidth="1"/>
    <col min="13596" max="13596" width="13.25" style="2" customWidth="1"/>
    <col min="13597" max="13597" width="11.75" style="2" customWidth="1"/>
    <col min="13598" max="13602" width="8.83203125" style="2" customWidth="1"/>
    <col min="13603" max="13827" width="16.25" style="2" customWidth="1"/>
    <col min="13828" max="13828" width="13.83203125" style="2" customWidth="1"/>
    <col min="13829" max="13829" width="7" style="2" customWidth="1"/>
    <col min="13830" max="13830" width="7.4140625" style="2" customWidth="1"/>
    <col min="13831" max="13831" width="4.75" style="2" customWidth="1"/>
    <col min="13832" max="13832" width="6.4140625" style="2" customWidth="1"/>
    <col min="13833" max="13833" width="6.83203125" style="2" customWidth="1"/>
    <col min="13834" max="13834" width="6.75" style="2" customWidth="1"/>
    <col min="13835" max="13837" width="8" style="2" customWidth="1"/>
    <col min="13838" max="13843" width="6.75" style="2" customWidth="1"/>
    <col min="13844" max="13844" width="4.75" style="2" customWidth="1"/>
    <col min="13845" max="13845" width="8" style="2" customWidth="1"/>
    <col min="13846" max="13846" width="9.83203125" style="2" customWidth="1"/>
    <col min="13847" max="13847" width="10.4140625" style="2" customWidth="1"/>
    <col min="13848" max="13848" width="8" style="2" customWidth="1"/>
    <col min="13849" max="13849" width="6.75" style="2" customWidth="1"/>
    <col min="13850" max="13851" width="6.4140625" style="2" customWidth="1"/>
    <col min="13852" max="13852" width="13.25" style="2" customWidth="1"/>
    <col min="13853" max="13853" width="11.75" style="2" customWidth="1"/>
    <col min="13854" max="13858" width="8.83203125" style="2" customWidth="1"/>
    <col min="13859" max="14083" width="16.25" style="2" customWidth="1"/>
    <col min="14084" max="14084" width="13.83203125" style="2" customWidth="1"/>
    <col min="14085" max="14085" width="7" style="2" customWidth="1"/>
    <col min="14086" max="14086" width="7.4140625" style="2" customWidth="1"/>
    <col min="14087" max="14087" width="4.75" style="2" customWidth="1"/>
    <col min="14088" max="14088" width="6.4140625" style="2" customWidth="1"/>
    <col min="14089" max="14089" width="6.83203125" style="2" customWidth="1"/>
    <col min="14090" max="14090" width="6.75" style="2" customWidth="1"/>
    <col min="14091" max="14093" width="8" style="2" customWidth="1"/>
    <col min="14094" max="14099" width="6.75" style="2" customWidth="1"/>
    <col min="14100" max="14100" width="4.75" style="2" customWidth="1"/>
    <col min="14101" max="14101" width="8" style="2" customWidth="1"/>
    <col min="14102" max="14102" width="9.83203125" style="2" customWidth="1"/>
    <col min="14103" max="14103" width="10.4140625" style="2" customWidth="1"/>
    <col min="14104" max="14104" width="8" style="2" customWidth="1"/>
    <col min="14105" max="14105" width="6.75" style="2" customWidth="1"/>
    <col min="14106" max="14107" width="6.4140625" style="2" customWidth="1"/>
    <col min="14108" max="14108" width="13.25" style="2" customWidth="1"/>
    <col min="14109" max="14109" width="11.75" style="2" customWidth="1"/>
    <col min="14110" max="14114" width="8.83203125" style="2" customWidth="1"/>
    <col min="14115" max="14339" width="16.25" style="2" customWidth="1"/>
    <col min="14340" max="14340" width="13.83203125" style="2" customWidth="1"/>
    <col min="14341" max="14341" width="7" style="2" customWidth="1"/>
    <col min="14342" max="14342" width="7.4140625" style="2" customWidth="1"/>
    <col min="14343" max="14343" width="4.75" style="2" customWidth="1"/>
    <col min="14344" max="14344" width="6.4140625" style="2" customWidth="1"/>
    <col min="14345" max="14345" width="6.83203125" style="2" customWidth="1"/>
    <col min="14346" max="14346" width="6.75" style="2" customWidth="1"/>
    <col min="14347" max="14349" width="8" style="2" customWidth="1"/>
    <col min="14350" max="14355" width="6.75" style="2" customWidth="1"/>
    <col min="14356" max="14356" width="4.75" style="2" customWidth="1"/>
    <col min="14357" max="14357" width="8" style="2" customWidth="1"/>
    <col min="14358" max="14358" width="9.83203125" style="2" customWidth="1"/>
    <col min="14359" max="14359" width="10.4140625" style="2" customWidth="1"/>
    <col min="14360" max="14360" width="8" style="2" customWidth="1"/>
    <col min="14361" max="14361" width="6.75" style="2" customWidth="1"/>
    <col min="14362" max="14363" width="6.4140625" style="2" customWidth="1"/>
    <col min="14364" max="14364" width="13.25" style="2" customWidth="1"/>
    <col min="14365" max="14365" width="11.75" style="2" customWidth="1"/>
    <col min="14366" max="14370" width="8.83203125" style="2" customWidth="1"/>
    <col min="14371" max="14595" width="16.25" style="2" customWidth="1"/>
    <col min="14596" max="14596" width="13.83203125" style="2" customWidth="1"/>
    <col min="14597" max="14597" width="7" style="2" customWidth="1"/>
    <col min="14598" max="14598" width="7.4140625" style="2" customWidth="1"/>
    <col min="14599" max="14599" width="4.75" style="2" customWidth="1"/>
    <col min="14600" max="14600" width="6.4140625" style="2" customWidth="1"/>
    <col min="14601" max="14601" width="6.83203125" style="2" customWidth="1"/>
    <col min="14602" max="14602" width="6.75" style="2" customWidth="1"/>
    <col min="14603" max="14605" width="8" style="2" customWidth="1"/>
    <col min="14606" max="14611" width="6.75" style="2" customWidth="1"/>
    <col min="14612" max="14612" width="4.75" style="2" customWidth="1"/>
    <col min="14613" max="14613" width="8" style="2" customWidth="1"/>
    <col min="14614" max="14614" width="9.83203125" style="2" customWidth="1"/>
    <col min="14615" max="14615" width="10.4140625" style="2" customWidth="1"/>
    <col min="14616" max="14616" width="8" style="2" customWidth="1"/>
    <col min="14617" max="14617" width="6.75" style="2" customWidth="1"/>
    <col min="14618" max="14619" width="6.4140625" style="2" customWidth="1"/>
    <col min="14620" max="14620" width="13.25" style="2" customWidth="1"/>
    <col min="14621" max="14621" width="11.75" style="2" customWidth="1"/>
    <col min="14622" max="14626" width="8.83203125" style="2" customWidth="1"/>
    <col min="14627" max="14851" width="16.25" style="2" customWidth="1"/>
    <col min="14852" max="14852" width="13.83203125" style="2" customWidth="1"/>
    <col min="14853" max="14853" width="7" style="2" customWidth="1"/>
    <col min="14854" max="14854" width="7.4140625" style="2" customWidth="1"/>
    <col min="14855" max="14855" width="4.75" style="2" customWidth="1"/>
    <col min="14856" max="14856" width="6.4140625" style="2" customWidth="1"/>
    <col min="14857" max="14857" width="6.83203125" style="2" customWidth="1"/>
    <col min="14858" max="14858" width="6.75" style="2" customWidth="1"/>
    <col min="14859" max="14861" width="8" style="2" customWidth="1"/>
    <col min="14862" max="14867" width="6.75" style="2" customWidth="1"/>
    <col min="14868" max="14868" width="4.75" style="2" customWidth="1"/>
    <col min="14869" max="14869" width="8" style="2" customWidth="1"/>
    <col min="14870" max="14870" width="9.83203125" style="2" customWidth="1"/>
    <col min="14871" max="14871" width="10.4140625" style="2" customWidth="1"/>
    <col min="14872" max="14872" width="8" style="2" customWidth="1"/>
    <col min="14873" max="14873" width="6.75" style="2" customWidth="1"/>
    <col min="14874" max="14875" width="6.4140625" style="2" customWidth="1"/>
    <col min="14876" max="14876" width="13.25" style="2" customWidth="1"/>
    <col min="14877" max="14877" width="11.75" style="2" customWidth="1"/>
    <col min="14878" max="14882" width="8.83203125" style="2" customWidth="1"/>
    <col min="14883" max="15107" width="16.25" style="2" customWidth="1"/>
    <col min="15108" max="15108" width="13.83203125" style="2" customWidth="1"/>
    <col min="15109" max="15109" width="7" style="2" customWidth="1"/>
    <col min="15110" max="15110" width="7.4140625" style="2" customWidth="1"/>
    <col min="15111" max="15111" width="4.75" style="2" customWidth="1"/>
    <col min="15112" max="15112" width="6.4140625" style="2" customWidth="1"/>
    <col min="15113" max="15113" width="6.83203125" style="2" customWidth="1"/>
    <col min="15114" max="15114" width="6.75" style="2" customWidth="1"/>
    <col min="15115" max="15117" width="8" style="2" customWidth="1"/>
    <col min="15118" max="15123" width="6.75" style="2" customWidth="1"/>
    <col min="15124" max="15124" width="4.75" style="2" customWidth="1"/>
    <col min="15125" max="15125" width="8" style="2" customWidth="1"/>
    <col min="15126" max="15126" width="9.83203125" style="2" customWidth="1"/>
    <col min="15127" max="15127" width="10.4140625" style="2" customWidth="1"/>
    <col min="15128" max="15128" width="8" style="2" customWidth="1"/>
    <col min="15129" max="15129" width="6.75" style="2" customWidth="1"/>
    <col min="15130" max="15131" width="6.4140625" style="2" customWidth="1"/>
    <col min="15132" max="15132" width="13.25" style="2" customWidth="1"/>
    <col min="15133" max="15133" width="11.75" style="2" customWidth="1"/>
    <col min="15134" max="15138" width="8.83203125" style="2" customWidth="1"/>
    <col min="15139" max="15363" width="16.25" style="2" customWidth="1"/>
    <col min="15364" max="15364" width="13.83203125" style="2" customWidth="1"/>
    <col min="15365" max="15365" width="7" style="2" customWidth="1"/>
    <col min="15366" max="15366" width="7.4140625" style="2" customWidth="1"/>
    <col min="15367" max="15367" width="4.75" style="2" customWidth="1"/>
    <col min="15368" max="15368" width="6.4140625" style="2" customWidth="1"/>
    <col min="15369" max="15369" width="6.83203125" style="2" customWidth="1"/>
    <col min="15370" max="15370" width="6.75" style="2" customWidth="1"/>
    <col min="15371" max="15373" width="8" style="2" customWidth="1"/>
    <col min="15374" max="15379" width="6.75" style="2" customWidth="1"/>
    <col min="15380" max="15380" width="4.75" style="2" customWidth="1"/>
    <col min="15381" max="15381" width="8" style="2" customWidth="1"/>
    <col min="15382" max="15382" width="9.83203125" style="2" customWidth="1"/>
    <col min="15383" max="15383" width="10.4140625" style="2" customWidth="1"/>
    <col min="15384" max="15384" width="8" style="2" customWidth="1"/>
    <col min="15385" max="15385" width="6.75" style="2" customWidth="1"/>
    <col min="15386" max="15387" width="6.4140625" style="2" customWidth="1"/>
    <col min="15388" max="15388" width="13.25" style="2" customWidth="1"/>
    <col min="15389" max="15389" width="11.75" style="2" customWidth="1"/>
    <col min="15390" max="15394" width="8.83203125" style="2" customWidth="1"/>
    <col min="15395" max="15619" width="16.25" style="2" customWidth="1"/>
    <col min="15620" max="15620" width="13.83203125" style="2" customWidth="1"/>
    <col min="15621" max="15621" width="7" style="2" customWidth="1"/>
    <col min="15622" max="15622" width="7.4140625" style="2" customWidth="1"/>
    <col min="15623" max="15623" width="4.75" style="2" customWidth="1"/>
    <col min="15624" max="15624" width="6.4140625" style="2" customWidth="1"/>
    <col min="15625" max="15625" width="6.83203125" style="2" customWidth="1"/>
    <col min="15626" max="15626" width="6.75" style="2" customWidth="1"/>
    <col min="15627" max="15629" width="8" style="2" customWidth="1"/>
    <col min="15630" max="15635" width="6.75" style="2" customWidth="1"/>
    <col min="15636" max="15636" width="4.75" style="2" customWidth="1"/>
    <col min="15637" max="15637" width="8" style="2" customWidth="1"/>
    <col min="15638" max="15638" width="9.83203125" style="2" customWidth="1"/>
    <col min="15639" max="15639" width="10.4140625" style="2" customWidth="1"/>
    <col min="15640" max="15640" width="8" style="2" customWidth="1"/>
    <col min="15641" max="15641" width="6.75" style="2" customWidth="1"/>
    <col min="15642" max="15643" width="6.4140625" style="2" customWidth="1"/>
    <col min="15644" max="15644" width="13.25" style="2" customWidth="1"/>
    <col min="15645" max="15645" width="11.75" style="2" customWidth="1"/>
    <col min="15646" max="15650" width="8.83203125" style="2" customWidth="1"/>
    <col min="15651" max="15875" width="16.25" style="2" customWidth="1"/>
    <col min="15876" max="15876" width="13.83203125" style="2" customWidth="1"/>
    <col min="15877" max="15877" width="7" style="2" customWidth="1"/>
    <col min="15878" max="15878" width="7.4140625" style="2" customWidth="1"/>
    <col min="15879" max="15879" width="4.75" style="2" customWidth="1"/>
    <col min="15880" max="15880" width="6.4140625" style="2" customWidth="1"/>
    <col min="15881" max="15881" width="6.83203125" style="2" customWidth="1"/>
    <col min="15882" max="15882" width="6.75" style="2" customWidth="1"/>
    <col min="15883" max="15885" width="8" style="2" customWidth="1"/>
    <col min="15886" max="15891" width="6.75" style="2" customWidth="1"/>
    <col min="15892" max="15892" width="4.75" style="2" customWidth="1"/>
    <col min="15893" max="15893" width="8" style="2" customWidth="1"/>
    <col min="15894" max="15894" width="9.83203125" style="2" customWidth="1"/>
    <col min="15895" max="15895" width="10.4140625" style="2" customWidth="1"/>
    <col min="15896" max="15896" width="8" style="2" customWidth="1"/>
    <col min="15897" max="15897" width="6.75" style="2" customWidth="1"/>
    <col min="15898" max="15899" width="6.4140625" style="2" customWidth="1"/>
    <col min="15900" max="15900" width="13.25" style="2" customWidth="1"/>
    <col min="15901" max="15901" width="11.75" style="2" customWidth="1"/>
    <col min="15902" max="15906" width="8.83203125" style="2" customWidth="1"/>
    <col min="15907" max="16131" width="16.25" style="2" customWidth="1"/>
    <col min="16132" max="16132" width="13.83203125" style="2" customWidth="1"/>
    <col min="16133" max="16133" width="7" style="2" customWidth="1"/>
    <col min="16134" max="16134" width="7.4140625" style="2" customWidth="1"/>
    <col min="16135" max="16135" width="4.75" style="2" customWidth="1"/>
    <col min="16136" max="16136" width="6.4140625" style="2" customWidth="1"/>
    <col min="16137" max="16137" width="6.83203125" style="2" customWidth="1"/>
    <col min="16138" max="16138" width="6.75" style="2" customWidth="1"/>
    <col min="16139" max="16141" width="8" style="2" customWidth="1"/>
    <col min="16142" max="16147" width="6.75" style="2" customWidth="1"/>
    <col min="16148" max="16148" width="4.75" style="2" customWidth="1"/>
    <col min="16149" max="16149" width="8" style="2" customWidth="1"/>
    <col min="16150" max="16150" width="9.83203125" style="2" customWidth="1"/>
    <col min="16151" max="16151" width="10.4140625" style="2" customWidth="1"/>
    <col min="16152" max="16152" width="8" style="2" customWidth="1"/>
    <col min="16153" max="16153" width="6.75" style="2" customWidth="1"/>
    <col min="16154" max="16155" width="6.4140625" style="2" customWidth="1"/>
    <col min="16156" max="16156" width="13.25" style="2" customWidth="1"/>
    <col min="16157" max="16157" width="11.75" style="2" customWidth="1"/>
    <col min="16158" max="16162" width="8.83203125" style="2" customWidth="1"/>
    <col min="16163" max="16384" width="16.25" style="2" customWidth="1"/>
  </cols>
  <sheetData>
    <row r="1" spans="1:259" customFormat="1" ht="17.5">
      <c r="A1" s="23" t="s">
        <v>69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</row>
    <row r="2" spans="1:259" customFormat="1" ht="17.5">
      <c r="A2" s="23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</row>
    <row r="3" spans="1:259" ht="39.75" customHeight="1">
      <c r="A3" s="26"/>
      <c r="B3" s="27" t="s">
        <v>43</v>
      </c>
      <c r="C3" s="27" t="s">
        <v>0</v>
      </c>
      <c r="D3" s="27" t="s">
        <v>3</v>
      </c>
      <c r="E3" s="26" t="s">
        <v>44</v>
      </c>
      <c r="F3" s="63" t="s">
        <v>59</v>
      </c>
      <c r="G3" s="26" t="s">
        <v>60</v>
      </c>
      <c r="H3" s="64" t="s">
        <v>61</v>
      </c>
      <c r="I3" s="60" t="s">
        <v>40</v>
      </c>
      <c r="J3" s="60" t="s">
        <v>41</v>
      </c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59"/>
      <c r="W3" s="59"/>
      <c r="X3" s="59"/>
      <c r="Y3" s="59"/>
      <c r="Z3" s="59"/>
      <c r="AA3" s="59"/>
      <c r="AB3" s="5"/>
      <c r="AC3" s="6"/>
      <c r="IU3" s="2"/>
      <c r="IV3" s="2"/>
      <c r="IW3" s="2"/>
      <c r="IX3" s="2"/>
      <c r="IY3" s="2"/>
    </row>
    <row r="4" spans="1:259" ht="34.9" customHeight="1">
      <c r="A4" s="27" t="s">
        <v>7</v>
      </c>
      <c r="B4" s="65">
        <v>0.5</v>
      </c>
      <c r="C4" s="66">
        <v>0.5</v>
      </c>
      <c r="D4" s="67">
        <v>1</v>
      </c>
      <c r="E4" s="68">
        <v>12.6</v>
      </c>
      <c r="F4" s="32">
        <v>0.9</v>
      </c>
      <c r="G4" s="16">
        <v>0.02</v>
      </c>
      <c r="H4" s="30">
        <v>1</v>
      </c>
      <c r="I4" s="61">
        <v>1.00034</v>
      </c>
      <c r="J4" s="62">
        <v>1</v>
      </c>
      <c r="V4" s="56"/>
      <c r="W4" s="56"/>
      <c r="X4" s="56"/>
      <c r="Y4" s="56"/>
      <c r="Z4" s="56"/>
      <c r="AA4" s="56"/>
      <c r="AC4" s="7"/>
      <c r="IU4" s="2"/>
      <c r="IV4" s="2"/>
      <c r="IW4" s="2"/>
      <c r="IX4" s="2"/>
      <c r="IY4" s="2"/>
    </row>
    <row r="5" spans="1:259" ht="24.75" customHeight="1">
      <c r="A5" s="27" t="s">
        <v>45</v>
      </c>
      <c r="B5" s="69">
        <v>0.2</v>
      </c>
      <c r="C5" s="66">
        <v>0.8</v>
      </c>
      <c r="D5" s="67">
        <v>1</v>
      </c>
      <c r="K5" s="26"/>
      <c r="L5" s="26"/>
      <c r="V5" s="56"/>
      <c r="W5" s="56"/>
      <c r="X5" s="56"/>
      <c r="Y5" s="56"/>
      <c r="Z5" s="56"/>
      <c r="AA5" s="56"/>
      <c r="AE5" s="7"/>
      <c r="IW5" s="2"/>
      <c r="IX5" s="2"/>
      <c r="IY5" s="2"/>
    </row>
    <row r="6" spans="1:259" ht="42.75" customHeight="1">
      <c r="A6" s="34" t="s">
        <v>64</v>
      </c>
      <c r="B6" s="66">
        <v>1.002</v>
      </c>
      <c r="C6" s="66">
        <v>1.78</v>
      </c>
      <c r="D6" s="65"/>
      <c r="E6" s="35"/>
      <c r="F6" s="35"/>
      <c r="V6" s="56"/>
      <c r="W6" s="56"/>
      <c r="X6" s="56"/>
      <c r="Y6" s="56"/>
      <c r="Z6" s="56"/>
      <c r="AA6" s="56"/>
      <c r="AE6" s="7"/>
      <c r="IW6" s="2"/>
      <c r="IX6" s="2"/>
      <c r="IY6" s="2"/>
    </row>
    <row r="7" spans="1:259" ht="35.65" customHeight="1">
      <c r="A7" s="27" t="s">
        <v>46</v>
      </c>
      <c r="B7" s="66">
        <v>5.3</v>
      </c>
      <c r="C7" s="66">
        <v>19.899999999999999</v>
      </c>
      <c r="D7" s="65"/>
      <c r="F7" s="35"/>
      <c r="V7" s="56"/>
      <c r="W7" s="56"/>
      <c r="X7" s="56"/>
      <c r="Y7" s="56"/>
      <c r="Z7" s="56"/>
      <c r="AA7" s="56"/>
      <c r="AF7" s="7"/>
      <c r="IX7" s="2"/>
      <c r="IY7" s="2"/>
    </row>
    <row r="8" spans="1:259" ht="24.75" customHeight="1">
      <c r="A8" s="27"/>
      <c r="B8" s="66"/>
      <c r="C8" s="66"/>
      <c r="D8" s="65"/>
      <c r="F8" s="35"/>
      <c r="V8" s="56"/>
      <c r="W8" s="56"/>
      <c r="X8" s="56"/>
      <c r="Y8" s="56"/>
      <c r="Z8" s="56"/>
      <c r="AA8" s="56"/>
      <c r="AF8" s="7"/>
      <c r="IX8" s="2"/>
      <c r="IY8" s="2"/>
    </row>
    <row r="9" spans="1:259" ht="16.5" customHeight="1">
      <c r="A9" s="26"/>
      <c r="B9" s="10"/>
      <c r="C9" s="10"/>
      <c r="D9" s="32"/>
      <c r="E9" s="32"/>
      <c r="F9" s="32"/>
      <c r="G9" s="32"/>
      <c r="H9" s="32"/>
      <c r="I9" s="32"/>
      <c r="J9" s="32"/>
      <c r="K9" s="70"/>
      <c r="L9" s="70"/>
      <c r="M9" s="70"/>
      <c r="N9" s="30"/>
      <c r="O9" s="32"/>
      <c r="P9" s="32"/>
      <c r="Q9" s="30"/>
      <c r="R9" s="30"/>
      <c r="S9" s="30"/>
      <c r="T9" s="10"/>
      <c r="U9" s="10"/>
      <c r="V9" s="55"/>
      <c r="W9" s="58"/>
      <c r="X9" s="58"/>
      <c r="Y9" s="57"/>
      <c r="Z9" s="57"/>
      <c r="AA9" s="57"/>
      <c r="AB9" s="7"/>
      <c r="AC9" s="7"/>
      <c r="AD9" s="8"/>
      <c r="AE9" s="3"/>
      <c r="AF9" s="3"/>
      <c r="AG9" s="7"/>
      <c r="IY9" s="2"/>
    </row>
    <row r="10" spans="1:259" ht="28.15" customHeight="1">
      <c r="A10" s="71"/>
      <c r="B10" s="72"/>
      <c r="C10" s="72"/>
      <c r="D10" s="93" t="s">
        <v>47</v>
      </c>
      <c r="E10" s="94"/>
      <c r="F10" s="95" t="s">
        <v>10</v>
      </c>
      <c r="G10" s="96"/>
      <c r="H10" s="73"/>
      <c r="I10" s="74"/>
      <c r="J10" s="74"/>
      <c r="K10" s="97" t="s">
        <v>42</v>
      </c>
      <c r="L10" s="98"/>
      <c r="M10" s="99"/>
      <c r="N10" s="97" t="s">
        <v>48</v>
      </c>
      <c r="O10" s="100"/>
      <c r="P10" s="100"/>
      <c r="Q10" s="75"/>
      <c r="R10" s="76"/>
      <c r="S10" s="95" t="s">
        <v>62</v>
      </c>
      <c r="T10" s="98"/>
      <c r="U10" s="98"/>
      <c r="V10" s="24"/>
      <c r="W10" s="24"/>
      <c r="X10" s="92"/>
      <c r="Y10" s="92"/>
      <c r="Z10" s="7"/>
      <c r="AA10" s="1"/>
      <c r="IP10" s="2"/>
      <c r="IQ10" s="2"/>
      <c r="IR10" s="2"/>
      <c r="IS10" s="2"/>
      <c r="IT10" s="2"/>
      <c r="IU10" s="2"/>
      <c r="IV10" s="2"/>
      <c r="IW10" s="2"/>
      <c r="IX10" s="2"/>
      <c r="IY10" s="2"/>
    </row>
    <row r="11" spans="1:259" ht="44.15" customHeight="1">
      <c r="A11" s="77"/>
      <c r="B11" s="76" t="s">
        <v>12</v>
      </c>
      <c r="C11" s="76" t="s">
        <v>49</v>
      </c>
      <c r="D11" s="77" t="s">
        <v>50</v>
      </c>
      <c r="E11" s="77" t="s">
        <v>0</v>
      </c>
      <c r="F11" s="77" t="s">
        <v>50</v>
      </c>
      <c r="G11" s="77" t="s">
        <v>0</v>
      </c>
      <c r="H11" s="77" t="s">
        <v>3</v>
      </c>
      <c r="I11" s="76" t="s">
        <v>14</v>
      </c>
      <c r="J11" s="76" t="s">
        <v>15</v>
      </c>
      <c r="K11" s="77" t="s">
        <v>51</v>
      </c>
      <c r="L11" s="77" t="s">
        <v>50</v>
      </c>
      <c r="M11" s="77" t="s">
        <v>0</v>
      </c>
      <c r="N11" s="78" t="s">
        <v>52</v>
      </c>
      <c r="O11" s="78" t="s">
        <v>53</v>
      </c>
      <c r="P11" s="79" t="s">
        <v>54</v>
      </c>
      <c r="Q11" s="79" t="s">
        <v>63</v>
      </c>
      <c r="R11" s="77" t="s">
        <v>42</v>
      </c>
      <c r="S11" s="74" t="s">
        <v>55</v>
      </c>
      <c r="T11" s="74" t="s">
        <v>56</v>
      </c>
      <c r="U11" s="74" t="s">
        <v>57</v>
      </c>
      <c r="V11" s="1"/>
      <c r="W11" s="1"/>
      <c r="X11" s="1"/>
      <c r="Y11" s="1"/>
      <c r="Z11" s="1"/>
      <c r="AA11" s="1"/>
      <c r="IP11" s="2"/>
      <c r="IQ11" s="2"/>
      <c r="IR11" s="2"/>
      <c r="IS11" s="2"/>
      <c r="IT11" s="2"/>
      <c r="IU11" s="2"/>
      <c r="IV11" s="2"/>
      <c r="IW11" s="2"/>
      <c r="IX11" s="2"/>
      <c r="IY11" s="2"/>
    </row>
    <row r="12" spans="1:259" ht="16.5" customHeight="1">
      <c r="A12" s="26">
        <v>1</v>
      </c>
      <c r="B12" s="10">
        <f>A12*$G$4</f>
        <v>0.02</v>
      </c>
      <c r="C12" s="10">
        <f>$G$4/(1-(A12-1)*$G$4)</f>
        <v>0.02</v>
      </c>
      <c r="D12" s="32">
        <f>B4-B$5*$C12</f>
        <v>0.496</v>
      </c>
      <c r="E12" s="32">
        <f>C4-C$5*$C12</f>
        <v>0.48399999999999999</v>
      </c>
      <c r="F12" s="32">
        <f t="shared" ref="F12:G17" si="0">D12/SUM($D12:$E12)</f>
        <v>0.5061224489795918</v>
      </c>
      <c r="G12" s="32">
        <f t="shared" si="0"/>
        <v>0.49387755102040815</v>
      </c>
      <c r="H12" s="32">
        <f>SUM(F12:G12)</f>
        <v>1</v>
      </c>
      <c r="I12" s="32">
        <f>SUMPRODUCT(B4:C4,$B$6:$C$6)</f>
        <v>1.391</v>
      </c>
      <c r="J12" s="32">
        <f>SUMPRODUCT(B$5:C$5,$B$6:$C$6)</f>
        <v>1.6244000000000001</v>
      </c>
      <c r="K12" s="70">
        <f>$E$4/(C12*(1-J12)+I12)</f>
        <v>9.1402904000835683</v>
      </c>
      <c r="L12" s="70">
        <f>K12*B$6</f>
        <v>9.1585709808837361</v>
      </c>
      <c r="M12" s="70">
        <f>$K12*C6</f>
        <v>16.269716912148752</v>
      </c>
      <c r="N12" s="30">
        <f>EXP(0.36/1000)</f>
        <v>1.0003600648077766</v>
      </c>
      <c r="O12" s="32">
        <v>1</v>
      </c>
      <c r="P12" s="30">
        <f t="shared" ref="P12:P26" si="1">$H$4*(SUMPRODUCT(F12:G12,L12:M12)/SUMPRODUCT(F12:G12,L12:M12,$N12:$O12))</f>
        <v>0.99986829283801815</v>
      </c>
      <c r="Q12" s="10">
        <f t="shared" ref="Q12:Q26" si="2">1000*LN(P12)</f>
        <v>-0.13171583613175208</v>
      </c>
      <c r="R12" s="32">
        <f>(E4-K12*C12)/(1-C12)</f>
        <v>12.670606318365643</v>
      </c>
      <c r="S12" s="9">
        <f>(F4*E4+Q12*R12*(1-C12))/(K12*C12+R12*(1-C12))</f>
        <v>0.77019514957068291</v>
      </c>
      <c r="T12" s="10">
        <f t="shared" ref="T12:T26" si="3">S12-Q12</f>
        <v>0.901910985702435</v>
      </c>
      <c r="U12" s="10">
        <f>S12</f>
        <v>0.77019514957068291</v>
      </c>
      <c r="V12" s="3"/>
      <c r="W12" s="3"/>
      <c r="X12" s="1"/>
      <c r="Y12" s="1"/>
      <c r="Z12" s="1"/>
      <c r="AA12" s="1"/>
      <c r="IP12" s="2"/>
      <c r="IQ12" s="2"/>
      <c r="IR12" s="2"/>
      <c r="IS12" s="2"/>
      <c r="IT12" s="2"/>
      <c r="IU12" s="2"/>
      <c r="IV12" s="2"/>
      <c r="IW12" s="2"/>
      <c r="IX12" s="2"/>
      <c r="IY12" s="2"/>
    </row>
    <row r="13" spans="1:259" ht="16.5" customHeight="1">
      <c r="A13" s="26">
        <v>2</v>
      </c>
      <c r="B13" s="10">
        <f t="shared" ref="B13:B26" si="4">A13*$G$4</f>
        <v>0.04</v>
      </c>
      <c r="C13" s="10">
        <f t="shared" ref="C13:C26" si="5">$G$4/(1-(A13-1)*$G$4)</f>
        <v>2.0408163265306124E-2</v>
      </c>
      <c r="D13" s="32">
        <f t="shared" ref="D13:E26" si="6">F12-B$5*$C13</f>
        <v>0.50204081632653053</v>
      </c>
      <c r="E13" s="32">
        <f t="shared" si="6"/>
        <v>0.47755102040816322</v>
      </c>
      <c r="F13" s="32">
        <f t="shared" si="0"/>
        <v>0.51249999999999996</v>
      </c>
      <c r="G13" s="32">
        <f t="shared" si="0"/>
        <v>0.48750000000000004</v>
      </c>
      <c r="H13" s="32">
        <f t="shared" ref="H13:H26" si="7">SUM(F13:G13)</f>
        <v>1</v>
      </c>
      <c r="I13" s="32">
        <f>SUMPRODUCT(F12:G12,$B$6:$C$6)</f>
        <v>1.3862367346938775</v>
      </c>
      <c r="J13" s="32">
        <f t="shared" ref="J13:J26" si="8">SUMPRODUCT(B$5:C$5,$B$6:$C$6)</f>
        <v>1.6244000000000001</v>
      </c>
      <c r="K13" s="70">
        <f t="shared" ref="K13:K26" si="9">$R12/(C13*(1-J13)+I12)</f>
        <v>9.1932092527373594</v>
      </c>
      <c r="L13" s="70">
        <f t="shared" ref="L13:L26" si="10">K13*B$6</f>
        <v>9.2115956712428346</v>
      </c>
      <c r="M13" s="70">
        <f t="shared" ref="M13:M26" si="11">$K13*C$6</f>
        <v>16.363912469872499</v>
      </c>
      <c r="N13" s="30">
        <f t="shared" ref="N13:N26" si="12">EXP(0.36/1000)</f>
        <v>1.0003600648077766</v>
      </c>
      <c r="O13" s="32">
        <v>1</v>
      </c>
      <c r="P13" s="30">
        <f t="shared" si="1"/>
        <v>0.99986615443553006</v>
      </c>
      <c r="Q13" s="10">
        <f t="shared" si="2"/>
        <v>-0.13385452258684577</v>
      </c>
      <c r="R13" s="32">
        <f t="shared" ref="R13:R26" si="13">(R12-K13*C13)/(1-C13)</f>
        <v>12.743052090566232</v>
      </c>
      <c r="S13" s="9">
        <f t="shared" ref="S13:S26" si="14">(T12*R12+Q13*R13*(1-C13))/(K13*C13+R13*(1-C13))</f>
        <v>0.77003847711414464</v>
      </c>
      <c r="T13" s="10">
        <f t="shared" si="3"/>
        <v>0.90389299970099035</v>
      </c>
      <c r="U13" s="10">
        <f>SUMPRODUCT($S$12:S13,$K$12:K13)/SUM($K$12:K13)</f>
        <v>0.77011658722828391</v>
      </c>
      <c r="V13" s="3"/>
      <c r="W13" s="3"/>
      <c r="X13" s="1"/>
      <c r="Y13" s="1"/>
      <c r="Z13" s="1"/>
      <c r="AA13" s="1"/>
      <c r="IP13" s="2"/>
      <c r="IQ13" s="2"/>
      <c r="IR13" s="2"/>
      <c r="IS13" s="2"/>
      <c r="IT13" s="2"/>
      <c r="IU13" s="2"/>
      <c r="IV13" s="2"/>
      <c r="IW13" s="2"/>
      <c r="IX13" s="2"/>
      <c r="IY13" s="2"/>
    </row>
    <row r="14" spans="1:259" ht="16.5" customHeight="1">
      <c r="A14" s="26">
        <v>3</v>
      </c>
      <c r="B14" s="10">
        <f t="shared" si="4"/>
        <v>0.06</v>
      </c>
      <c r="C14" s="10">
        <f t="shared" si="5"/>
        <v>2.0833333333333336E-2</v>
      </c>
      <c r="D14" s="32">
        <f t="shared" si="6"/>
        <v>0.5083333333333333</v>
      </c>
      <c r="E14" s="32">
        <f t="shared" si="6"/>
        <v>0.47083333333333338</v>
      </c>
      <c r="F14" s="32">
        <f t="shared" si="0"/>
        <v>0.51914893617021274</v>
      </c>
      <c r="G14" s="32">
        <f t="shared" si="0"/>
        <v>0.48085106382978726</v>
      </c>
      <c r="H14" s="32">
        <f t="shared" si="7"/>
        <v>1</v>
      </c>
      <c r="I14" s="32">
        <f>SUMPRODUCT(F13:G13,$B$6:$C$6)</f>
        <v>1.381275</v>
      </c>
      <c r="J14" s="32">
        <f t="shared" si="8"/>
        <v>1.6244000000000001</v>
      </c>
      <c r="K14" s="70">
        <f t="shared" si="9"/>
        <v>9.27963045181769</v>
      </c>
      <c r="L14" s="70">
        <f t="shared" si="10"/>
        <v>9.2981897127213262</v>
      </c>
      <c r="M14" s="70">
        <f t="shared" si="11"/>
        <v>16.517742204235489</v>
      </c>
      <c r="N14" s="30">
        <f t="shared" si="12"/>
        <v>1.0003600648077766</v>
      </c>
      <c r="O14" s="32">
        <v>1</v>
      </c>
      <c r="P14" s="30">
        <f t="shared" si="1"/>
        <v>0.99986390862814378</v>
      </c>
      <c r="Q14" s="10">
        <f t="shared" si="2"/>
        <v>-0.13610063312722642</v>
      </c>
      <c r="R14" s="32">
        <f t="shared" si="13"/>
        <v>12.816741912667265</v>
      </c>
      <c r="S14" s="9">
        <f t="shared" si="14"/>
        <v>0.76985715772868613</v>
      </c>
      <c r="T14" s="10">
        <f t="shared" si="3"/>
        <v>0.90595779085591255</v>
      </c>
      <c r="U14" s="10">
        <f>SUMPRODUCT($S$12:S14,$K$12:K14)/SUM($K$12:K14)</f>
        <v>0.77002940370814532</v>
      </c>
      <c r="V14" s="3"/>
      <c r="W14" s="3"/>
      <c r="X14" s="1"/>
      <c r="Y14" s="1"/>
      <c r="Z14" s="1"/>
      <c r="AA14" s="1"/>
      <c r="IP14" s="2"/>
      <c r="IQ14" s="2"/>
      <c r="IR14" s="2"/>
      <c r="IS14" s="2"/>
      <c r="IT14" s="2"/>
      <c r="IU14" s="2"/>
      <c r="IV14" s="2"/>
      <c r="IW14" s="2"/>
      <c r="IX14" s="2"/>
      <c r="IY14" s="2"/>
    </row>
    <row r="15" spans="1:259" ht="16.5" customHeight="1">
      <c r="A15" s="26">
        <v>4</v>
      </c>
      <c r="B15" s="10">
        <f t="shared" si="4"/>
        <v>0.08</v>
      </c>
      <c r="C15" s="10">
        <f t="shared" si="5"/>
        <v>2.1276595744680854E-2</v>
      </c>
      <c r="D15" s="32">
        <f t="shared" si="6"/>
        <v>0.51489361702127656</v>
      </c>
      <c r="E15" s="32">
        <f t="shared" si="6"/>
        <v>0.46382978723404256</v>
      </c>
      <c r="F15" s="32">
        <f t="shared" si="0"/>
        <v>0.52608695652173909</v>
      </c>
      <c r="G15" s="32">
        <f t="shared" si="0"/>
        <v>0.47391304347826091</v>
      </c>
      <c r="H15" s="32">
        <f t="shared" si="7"/>
        <v>1</v>
      </c>
      <c r="I15" s="32">
        <f t="shared" ref="I15:I26" si="15">SUMPRODUCT(F14:G14,$B$6:$C$6)</f>
        <v>1.3761021276595744</v>
      </c>
      <c r="J15" s="32">
        <f t="shared" si="8"/>
        <v>1.6244000000000001</v>
      </c>
      <c r="K15" s="70">
        <f t="shared" si="9"/>
        <v>9.3690326021190646</v>
      </c>
      <c r="L15" s="70">
        <f t="shared" si="10"/>
        <v>9.3877706673233021</v>
      </c>
      <c r="M15" s="70">
        <f t="shared" si="11"/>
        <v>16.676878031771935</v>
      </c>
      <c r="N15" s="30">
        <f t="shared" si="12"/>
        <v>1.0003600648077766</v>
      </c>
      <c r="O15" s="32">
        <v>1</v>
      </c>
      <c r="P15" s="30">
        <f t="shared" si="1"/>
        <v>0.99986154711552</v>
      </c>
      <c r="Q15" s="10">
        <f t="shared" si="2"/>
        <v>-0.13846246996537975</v>
      </c>
      <c r="R15" s="32">
        <f t="shared" si="13"/>
        <v>12.891692115070487</v>
      </c>
      <c r="S15" s="9">
        <f t="shared" si="14"/>
        <v>0.76964885288152884</v>
      </c>
      <c r="T15" s="10">
        <f t="shared" si="3"/>
        <v>0.90811132284690865</v>
      </c>
      <c r="U15" s="10">
        <f>SUMPRODUCT($S$12:S15,$K$12:K15)/SUM($K$12:K15)</f>
        <v>0.76993299525497827</v>
      </c>
      <c r="V15" s="3"/>
      <c r="W15" s="3"/>
      <c r="X15" s="1"/>
      <c r="Y15" s="1"/>
      <c r="Z15" s="1"/>
      <c r="AA15" s="1"/>
      <c r="IP15" s="2"/>
      <c r="IQ15" s="2"/>
      <c r="IR15" s="2"/>
      <c r="IS15" s="2"/>
      <c r="IT15" s="2"/>
      <c r="IU15" s="2"/>
      <c r="IV15" s="2"/>
      <c r="IW15" s="2"/>
      <c r="IX15" s="2"/>
      <c r="IY15" s="2"/>
    </row>
    <row r="16" spans="1:259" ht="16.5" customHeight="1">
      <c r="A16" s="26">
        <v>5</v>
      </c>
      <c r="B16" s="10">
        <f t="shared" si="4"/>
        <v>0.1</v>
      </c>
      <c r="C16" s="10">
        <f t="shared" si="5"/>
        <v>2.1739130434782608E-2</v>
      </c>
      <c r="D16" s="32">
        <f t="shared" si="6"/>
        <v>0.52173913043478259</v>
      </c>
      <c r="E16" s="32">
        <f t="shared" si="6"/>
        <v>0.45652173913043481</v>
      </c>
      <c r="F16" s="32">
        <f t="shared" si="0"/>
        <v>0.53333333333333333</v>
      </c>
      <c r="G16" s="32">
        <f t="shared" si="0"/>
        <v>0.46666666666666667</v>
      </c>
      <c r="H16" s="32">
        <f t="shared" si="7"/>
        <v>1</v>
      </c>
      <c r="I16" s="32">
        <f t="shared" si="15"/>
        <v>1.370704347826087</v>
      </c>
      <c r="J16" s="32">
        <f t="shared" si="8"/>
        <v>1.6244000000000001</v>
      </c>
      <c r="K16" s="70">
        <f t="shared" si="9"/>
        <v>9.4615964475295868</v>
      </c>
      <c r="L16" s="70">
        <f t="shared" si="10"/>
        <v>9.4805196404246459</v>
      </c>
      <c r="M16" s="70">
        <f t="shared" si="11"/>
        <v>16.841641676602666</v>
      </c>
      <c r="N16" s="30">
        <f t="shared" si="12"/>
        <v>1.0003600648077766</v>
      </c>
      <c r="O16" s="32">
        <v>1</v>
      </c>
      <c r="P16" s="30">
        <f t="shared" si="1"/>
        <v>0.99985906071942854</v>
      </c>
      <c r="Q16" s="10">
        <f t="shared" si="2"/>
        <v>-0.14094921344516456</v>
      </c>
      <c r="R16" s="32">
        <f t="shared" si="13"/>
        <v>12.967916463238062</v>
      </c>
      <c r="S16" s="9">
        <f t="shared" si="14"/>
        <v>0.76941095335440146</v>
      </c>
      <c r="T16" s="10">
        <f t="shared" si="3"/>
        <v>0.910360166799566</v>
      </c>
      <c r="U16" s="10">
        <f>SUMPRODUCT($S$12:S16,$K$12:K16)/SUM($K$12:K16)</f>
        <v>0.76982664404909185</v>
      </c>
      <c r="V16" s="3"/>
      <c r="W16" s="3"/>
      <c r="X16" s="1"/>
      <c r="Y16" s="1"/>
      <c r="Z16" s="1"/>
      <c r="AA16" s="1"/>
      <c r="IP16" s="2"/>
      <c r="IQ16" s="2"/>
      <c r="IR16" s="2"/>
      <c r="IS16" s="2"/>
      <c r="IT16" s="2"/>
      <c r="IU16" s="2"/>
      <c r="IV16" s="2"/>
      <c r="IW16" s="2"/>
      <c r="IX16" s="2"/>
      <c r="IY16" s="2"/>
    </row>
    <row r="17" spans="1:259" ht="16.5" customHeight="1">
      <c r="A17" s="26">
        <v>6</v>
      </c>
      <c r="B17" s="10">
        <f t="shared" si="4"/>
        <v>0.12</v>
      </c>
      <c r="C17" s="10">
        <f t="shared" si="5"/>
        <v>2.2222222222222223E-2</v>
      </c>
      <c r="D17" s="32">
        <f t="shared" si="6"/>
        <v>0.52888888888888885</v>
      </c>
      <c r="E17" s="32">
        <f t="shared" si="6"/>
        <v>0.44888888888888889</v>
      </c>
      <c r="F17" s="32">
        <f t="shared" si="0"/>
        <v>0.54090909090909089</v>
      </c>
      <c r="G17" s="32">
        <f t="shared" si="0"/>
        <v>0.45909090909090911</v>
      </c>
      <c r="H17" s="32">
        <f t="shared" si="7"/>
        <v>1</v>
      </c>
      <c r="I17" s="32">
        <f t="shared" si="15"/>
        <v>1.3650666666666667</v>
      </c>
      <c r="J17" s="32">
        <f t="shared" si="8"/>
        <v>1.6244000000000001</v>
      </c>
      <c r="K17" s="70">
        <f t="shared" si="9"/>
        <v>9.5575186324999901</v>
      </c>
      <c r="L17" s="70">
        <f t="shared" si="10"/>
        <v>9.5766336697649894</v>
      </c>
      <c r="M17" s="70">
        <f t="shared" si="11"/>
        <v>17.012383165849982</v>
      </c>
      <c r="N17" s="30">
        <f t="shared" si="12"/>
        <v>1.0003600648077766</v>
      </c>
      <c r="O17" s="32">
        <v>1</v>
      </c>
      <c r="P17" s="30">
        <f t="shared" si="1"/>
        <v>0.99985643926453216</v>
      </c>
      <c r="Q17" s="10">
        <f t="shared" si="2"/>
        <v>-0.14357104129657772</v>
      </c>
      <c r="R17" s="32">
        <f t="shared" si="13"/>
        <v>13.045425504845745</v>
      </c>
      <c r="S17" s="9">
        <f t="shared" si="14"/>
        <v>0.76914054051020475</v>
      </c>
      <c r="T17" s="10">
        <f t="shared" si="3"/>
        <v>0.91271158180678247</v>
      </c>
      <c r="U17" s="10">
        <f>SUMPRODUCT($S$12:S17,$K$12:K17)/SUM($K$12:K17)</f>
        <v>0.76970954944668457</v>
      </c>
      <c r="V17" s="3"/>
      <c r="W17" s="3"/>
      <c r="X17" s="1"/>
      <c r="Y17" s="1"/>
      <c r="Z17" s="1"/>
      <c r="AA17" s="1"/>
      <c r="IP17" s="2"/>
      <c r="IQ17" s="2"/>
      <c r="IR17" s="2"/>
      <c r="IS17" s="2"/>
      <c r="IT17" s="2"/>
      <c r="IU17" s="2"/>
      <c r="IV17" s="2"/>
      <c r="IW17" s="2"/>
      <c r="IX17" s="2"/>
      <c r="IY17" s="2"/>
    </row>
    <row r="18" spans="1:259" ht="16.5" customHeight="1">
      <c r="A18" s="26">
        <v>7</v>
      </c>
      <c r="B18" s="10">
        <f t="shared" si="4"/>
        <v>0.14000000000000001</v>
      </c>
      <c r="C18" s="10">
        <f t="shared" si="5"/>
        <v>2.2727272727272728E-2</v>
      </c>
      <c r="D18" s="32">
        <f t="shared" si="6"/>
        <v>0.53636363636363638</v>
      </c>
      <c r="E18" s="32">
        <f t="shared" si="6"/>
        <v>0.44090909090909092</v>
      </c>
      <c r="F18" s="32">
        <f t="shared" ref="F18:G26" si="16">D18/SUM($D18:$E18)</f>
        <v>0.5488372093023256</v>
      </c>
      <c r="G18" s="32">
        <f>E18/SUM($D18:$E18)</f>
        <v>0.4511627906976744</v>
      </c>
      <c r="H18" s="32">
        <f t="shared" si="7"/>
        <v>1</v>
      </c>
      <c r="I18" s="32">
        <f t="shared" si="15"/>
        <v>1.3591727272727274</v>
      </c>
      <c r="J18" s="32">
        <f t="shared" si="8"/>
        <v>1.6244000000000001</v>
      </c>
      <c r="K18" s="70">
        <f t="shared" si="9"/>
        <v>9.6570135570843973</v>
      </c>
      <c r="L18" s="70">
        <f t="shared" si="10"/>
        <v>9.6763275841985656</v>
      </c>
      <c r="M18" s="70">
        <f t="shared" si="11"/>
        <v>17.189484131610229</v>
      </c>
      <c r="N18" s="30">
        <f t="shared" si="12"/>
        <v>1.0003600648077766</v>
      </c>
      <c r="O18" s="32">
        <v>1</v>
      </c>
      <c r="P18" s="30">
        <f t="shared" si="1"/>
        <v>0.99985367143920256</v>
      </c>
      <c r="Q18" s="10">
        <f t="shared" si="2"/>
        <v>-0.14633926786580259</v>
      </c>
      <c r="R18" s="32">
        <f t="shared" si="13"/>
        <v>13.124225782700661</v>
      </c>
      <c r="S18" s="9">
        <f t="shared" si="14"/>
        <v>0.76883434083934099</v>
      </c>
      <c r="T18" s="10">
        <f t="shared" si="3"/>
        <v>0.91517360870514364</v>
      </c>
      <c r="U18" s="10">
        <f>SUMPRODUCT($S$12:S18,$K$12:K18)/SUM($K$12:K18)</f>
        <v>0.76958082387047178</v>
      </c>
      <c r="V18" s="3"/>
      <c r="W18" s="3"/>
      <c r="X18" s="1"/>
      <c r="Y18" s="1"/>
      <c r="Z18" s="1"/>
      <c r="AA18" s="1"/>
      <c r="IP18" s="2"/>
      <c r="IQ18" s="2"/>
      <c r="IR18" s="2"/>
      <c r="IS18" s="2"/>
      <c r="IT18" s="2"/>
      <c r="IU18" s="2"/>
      <c r="IV18" s="2"/>
      <c r="IW18" s="2"/>
      <c r="IX18" s="2"/>
      <c r="IY18" s="2"/>
    </row>
    <row r="19" spans="1:259" ht="16.5" customHeight="1">
      <c r="A19" s="26">
        <v>8</v>
      </c>
      <c r="B19" s="10">
        <f t="shared" si="4"/>
        <v>0.16</v>
      </c>
      <c r="C19" s="10">
        <f t="shared" si="5"/>
        <v>2.3255813953488372E-2</v>
      </c>
      <c r="D19" s="32">
        <f t="shared" si="6"/>
        <v>0.54418604651162794</v>
      </c>
      <c r="E19" s="32">
        <f t="shared" si="6"/>
        <v>0.4325581395348837</v>
      </c>
      <c r="F19" s="32">
        <f t="shared" si="16"/>
        <v>0.55714285714285716</v>
      </c>
      <c r="G19" s="32">
        <f t="shared" si="16"/>
        <v>0.44285714285714284</v>
      </c>
      <c r="H19" s="32">
        <f t="shared" si="7"/>
        <v>1</v>
      </c>
      <c r="I19" s="32">
        <f t="shared" si="15"/>
        <v>1.3530046511627907</v>
      </c>
      <c r="J19" s="32">
        <f t="shared" si="8"/>
        <v>1.6244000000000001</v>
      </c>
      <c r="K19" s="70">
        <f t="shared" si="9"/>
        <v>9.7603155044224401</v>
      </c>
      <c r="L19" s="70">
        <f t="shared" si="10"/>
        <v>9.7798361354312853</v>
      </c>
      <c r="M19" s="70">
        <f t="shared" si="11"/>
        <v>17.373361597871945</v>
      </c>
      <c r="N19" s="30">
        <f t="shared" si="12"/>
        <v>1.0003600648077766</v>
      </c>
      <c r="O19" s="32">
        <v>1</v>
      </c>
      <c r="P19" s="30">
        <f t="shared" si="1"/>
        <v>0.99985074463235124</v>
      </c>
      <c r="Q19" s="10">
        <f t="shared" si="2"/>
        <v>-0.14926650733959845</v>
      </c>
      <c r="R19" s="32">
        <f t="shared" si="13"/>
        <v>13.204318884564428</v>
      </c>
      <c r="S19" s="9">
        <f t="shared" si="14"/>
        <v>0.7684886723951736</v>
      </c>
      <c r="T19" s="10">
        <f t="shared" si="3"/>
        <v>0.91775517973477205</v>
      </c>
      <c r="U19" s="10">
        <f>SUMPRODUCT($S$12:S19,$K$12:K19)/SUM($K$12:K19)</f>
        <v>0.76943948284836872</v>
      </c>
      <c r="V19" s="3"/>
      <c r="W19" s="3"/>
      <c r="X19" s="1"/>
      <c r="Y19" s="1"/>
      <c r="Z19" s="1"/>
      <c r="AA19" s="1"/>
      <c r="IP19" s="2"/>
      <c r="IQ19" s="2"/>
      <c r="IR19" s="2"/>
      <c r="IS19" s="2"/>
      <c r="IT19" s="2"/>
      <c r="IU19" s="2"/>
      <c r="IV19" s="2"/>
      <c r="IW19" s="2"/>
      <c r="IX19" s="2"/>
      <c r="IY19" s="2"/>
    </row>
    <row r="20" spans="1:259" ht="16.5" customHeight="1">
      <c r="A20" s="26">
        <v>9</v>
      </c>
      <c r="B20" s="10">
        <f t="shared" si="4"/>
        <v>0.18</v>
      </c>
      <c r="C20" s="10">
        <f t="shared" si="5"/>
        <v>2.3809523809523812E-2</v>
      </c>
      <c r="D20" s="32">
        <f t="shared" si="6"/>
        <v>0.55238095238095242</v>
      </c>
      <c r="E20" s="32">
        <f t="shared" si="6"/>
        <v>0.4238095238095238</v>
      </c>
      <c r="F20" s="32">
        <f t="shared" si="16"/>
        <v>0.56585365853658531</v>
      </c>
      <c r="G20" s="32">
        <f t="shared" si="16"/>
        <v>0.43414634146341458</v>
      </c>
      <c r="H20" s="32">
        <f t="shared" si="7"/>
        <v>0.99999999999999989</v>
      </c>
      <c r="I20" s="32">
        <f t="shared" si="15"/>
        <v>1.346542857142857</v>
      </c>
      <c r="J20" s="32">
        <f t="shared" si="8"/>
        <v>1.6244000000000001</v>
      </c>
      <c r="K20" s="70">
        <f t="shared" si="9"/>
        <v>9.867681089358296</v>
      </c>
      <c r="L20" s="70">
        <f t="shared" si="10"/>
        <v>9.8874164515370122</v>
      </c>
      <c r="M20" s="70">
        <f t="shared" si="11"/>
        <v>17.564472339057769</v>
      </c>
      <c r="N20" s="30">
        <f t="shared" si="12"/>
        <v>1.0003600648077766</v>
      </c>
      <c r="O20" s="32">
        <v>1</v>
      </c>
      <c r="P20" s="30">
        <f t="shared" si="1"/>
        <v>0.99984764474131083</v>
      </c>
      <c r="Q20" s="10">
        <f t="shared" si="2"/>
        <v>-0.15236686593056373</v>
      </c>
      <c r="R20" s="32">
        <f t="shared" si="13"/>
        <v>13.285700294203602</v>
      </c>
      <c r="S20" s="9">
        <f t="shared" si="14"/>
        <v>0.76809938139528511</v>
      </c>
      <c r="T20" s="10">
        <f t="shared" si="3"/>
        <v>0.92046624732584881</v>
      </c>
      <c r="U20" s="10">
        <f>SUMPRODUCT($S$12:S20,$K$12:K20)/SUM($K$12:K20)</f>
        <v>0.76928443220557274</v>
      </c>
      <c r="V20" s="3"/>
      <c r="W20" s="3"/>
      <c r="X20" s="1"/>
      <c r="Y20" s="1"/>
      <c r="Z20" s="1"/>
      <c r="AA20" s="1"/>
      <c r="IP20" s="2"/>
      <c r="IQ20" s="2"/>
      <c r="IR20" s="2"/>
      <c r="IS20" s="2"/>
      <c r="IT20" s="2"/>
      <c r="IU20" s="2"/>
      <c r="IV20" s="2"/>
      <c r="IW20" s="2"/>
      <c r="IX20" s="2"/>
      <c r="IY20" s="2"/>
    </row>
    <row r="21" spans="1:259" ht="16.5" customHeight="1">
      <c r="A21" s="26">
        <v>10</v>
      </c>
      <c r="B21" s="10">
        <f t="shared" si="4"/>
        <v>0.2</v>
      </c>
      <c r="C21" s="10">
        <f t="shared" si="5"/>
        <v>2.4390243902439022E-2</v>
      </c>
      <c r="D21" s="32">
        <f>F20-B$5*$C21</f>
        <v>0.5609756097560975</v>
      </c>
      <c r="E21" s="32">
        <f t="shared" si="6"/>
        <v>0.41463414634146334</v>
      </c>
      <c r="F21" s="32">
        <f t="shared" si="16"/>
        <v>0.57500000000000007</v>
      </c>
      <c r="G21" s="32">
        <f t="shared" si="16"/>
        <v>0.42499999999999999</v>
      </c>
      <c r="H21" s="32">
        <f t="shared" si="7"/>
        <v>1</v>
      </c>
      <c r="I21" s="32">
        <f t="shared" si="15"/>
        <v>1.3397658536585364</v>
      </c>
      <c r="J21" s="32">
        <f t="shared" si="8"/>
        <v>1.6244000000000001</v>
      </c>
      <c r="K21" s="70">
        <f t="shared" si="9"/>
        <v>9.9793920872378123</v>
      </c>
      <c r="L21" s="70">
        <f t="shared" si="10"/>
        <v>9.9993508714122878</v>
      </c>
      <c r="M21" s="70">
        <f t="shared" si="11"/>
        <v>17.763317915283306</v>
      </c>
      <c r="N21" s="30">
        <f t="shared" si="12"/>
        <v>1.0003600648077766</v>
      </c>
      <c r="O21" s="32">
        <v>1</v>
      </c>
      <c r="P21" s="30">
        <f t="shared" si="1"/>
        <v>0.99984435594459697</v>
      </c>
      <c r="Q21" s="10">
        <f t="shared" si="2"/>
        <v>-0.1556561691959932</v>
      </c>
      <c r="R21" s="32">
        <f t="shared" si="13"/>
        <v>13.368357999377746</v>
      </c>
      <c r="S21" s="9">
        <f t="shared" si="14"/>
        <v>0.7676617668404685</v>
      </c>
      <c r="T21" s="10">
        <f t="shared" si="3"/>
        <v>0.92331793603646173</v>
      </c>
      <c r="U21" s="10">
        <f>SUMPRODUCT($S$12:S21,$K$12:K21)/SUM($K$12:K21)</f>
        <v>0.76911445269248346</v>
      </c>
      <c r="V21" s="3"/>
      <c r="W21" s="3"/>
      <c r="X21" s="1"/>
      <c r="Y21" s="1"/>
      <c r="Z21" s="1"/>
      <c r="AA21" s="1"/>
      <c r="IP21" s="2"/>
      <c r="IQ21" s="2"/>
      <c r="IR21" s="2"/>
      <c r="IS21" s="2"/>
      <c r="IT21" s="2"/>
      <c r="IU21" s="2"/>
      <c r="IV21" s="2"/>
      <c r="IW21" s="2"/>
      <c r="IX21" s="2"/>
      <c r="IY21" s="2"/>
    </row>
    <row r="22" spans="1:259" ht="16.5" customHeight="1">
      <c r="A22" s="26">
        <v>11</v>
      </c>
      <c r="B22" s="10">
        <f t="shared" si="4"/>
        <v>0.22</v>
      </c>
      <c r="C22" s="10">
        <f t="shared" si="5"/>
        <v>2.4999999999999998E-2</v>
      </c>
      <c r="D22" s="32">
        <f t="shared" ref="D22:D26" si="17">F21-B$5*$C22</f>
        <v>0.57000000000000006</v>
      </c>
      <c r="E22" s="32">
        <f t="shared" si="6"/>
        <v>0.40499999999999997</v>
      </c>
      <c r="F22" s="32">
        <f t="shared" si="16"/>
        <v>0.58461538461538465</v>
      </c>
      <c r="G22" s="32">
        <f t="shared" si="16"/>
        <v>0.4153846153846153</v>
      </c>
      <c r="H22" s="32">
        <f t="shared" si="7"/>
        <v>1</v>
      </c>
      <c r="I22" s="32">
        <f t="shared" si="15"/>
        <v>1.3326500000000001</v>
      </c>
      <c r="J22" s="32">
        <f t="shared" si="8"/>
        <v>1.6244000000000001</v>
      </c>
      <c r="K22" s="70">
        <f t="shared" si="9"/>
        <v>10.095758714838624</v>
      </c>
      <c r="L22" s="70">
        <f t="shared" si="10"/>
        <v>10.1159502322683</v>
      </c>
      <c r="M22" s="70">
        <f t="shared" si="11"/>
        <v>17.97045051241275</v>
      </c>
      <c r="N22" s="30">
        <f t="shared" si="12"/>
        <v>1.0003600648077766</v>
      </c>
      <c r="O22" s="32">
        <v>1</v>
      </c>
      <c r="P22" s="30">
        <f t="shared" si="1"/>
        <v>0.99984086043181897</v>
      </c>
      <c r="Q22" s="10">
        <f t="shared" si="2"/>
        <v>-0.15915223222569791</v>
      </c>
      <c r="R22" s="32">
        <f t="shared" si="13"/>
        <v>13.452270801545417</v>
      </c>
      <c r="S22" s="9">
        <f t="shared" si="14"/>
        <v>0.76717049044116636</v>
      </c>
      <c r="T22" s="10">
        <f t="shared" si="3"/>
        <v>0.92632272266686422</v>
      </c>
      <c r="U22" s="10">
        <f>SUMPRODUCT($S$12:S22,$K$12:K22)/SUM($K$12:K22)</f>
        <v>0.76892818175622057</v>
      </c>
      <c r="V22" s="3"/>
      <c r="W22" s="3"/>
      <c r="X22" s="1"/>
      <c r="Y22" s="1"/>
      <c r="Z22" s="1"/>
      <c r="AA22" s="1"/>
      <c r="IP22" s="2"/>
      <c r="IQ22" s="2"/>
      <c r="IR22" s="2"/>
      <c r="IS22" s="2"/>
      <c r="IT22" s="2"/>
      <c r="IU22" s="2"/>
      <c r="IV22" s="2"/>
      <c r="IW22" s="2"/>
      <c r="IX22" s="2"/>
      <c r="IY22" s="2"/>
    </row>
    <row r="23" spans="1:259" ht="16.5" customHeight="1">
      <c r="A23" s="26">
        <v>12</v>
      </c>
      <c r="B23" s="10">
        <f t="shared" si="4"/>
        <v>0.24</v>
      </c>
      <c r="C23" s="10">
        <f t="shared" si="5"/>
        <v>2.564102564102564E-2</v>
      </c>
      <c r="D23" s="32">
        <f t="shared" si="17"/>
        <v>0.57948717948717954</v>
      </c>
      <c r="E23" s="32">
        <f t="shared" si="6"/>
        <v>0.3948717948717948</v>
      </c>
      <c r="F23" s="32">
        <f t="shared" si="16"/>
        <v>0.59473684210526323</v>
      </c>
      <c r="G23" s="32">
        <f t="shared" si="16"/>
        <v>0.40526315789473677</v>
      </c>
      <c r="H23" s="32">
        <f t="shared" si="7"/>
        <v>1</v>
      </c>
      <c r="I23" s="32">
        <f t="shared" si="15"/>
        <v>1.3251692307692307</v>
      </c>
      <c r="J23" s="32">
        <f t="shared" si="8"/>
        <v>1.6244000000000001</v>
      </c>
      <c r="K23" s="70">
        <f t="shared" si="9"/>
        <v>10.217123451604584</v>
      </c>
      <c r="L23" s="70">
        <f t="shared" si="10"/>
        <v>10.237557698507793</v>
      </c>
      <c r="M23" s="70">
        <f t="shared" si="11"/>
        <v>18.186479743856161</v>
      </c>
      <c r="N23" s="30">
        <f t="shared" si="12"/>
        <v>1.0003600648077766</v>
      </c>
      <c r="O23" s="32">
        <v>1</v>
      </c>
      <c r="P23" s="30">
        <f t="shared" si="1"/>
        <v>0.9998371380810076</v>
      </c>
      <c r="Q23" s="10">
        <f t="shared" si="2"/>
        <v>-0.16287518243481794</v>
      </c>
      <c r="R23" s="32">
        <f t="shared" si="13"/>
        <v>13.537406258122807</v>
      </c>
      <c r="S23" s="9">
        <f t="shared" si="14"/>
        <v>0.76661946842989304</v>
      </c>
      <c r="T23" s="10">
        <f t="shared" si="3"/>
        <v>0.92949465086471095</v>
      </c>
      <c r="U23" s="10">
        <f>SUMPRODUCT($S$12:S23,$K$12:K23)/SUM($K$12:K23)</f>
        <v>0.7687240919265651</v>
      </c>
      <c r="V23" s="3"/>
      <c r="W23" s="3"/>
      <c r="X23" s="1"/>
      <c r="Y23" s="1"/>
      <c r="Z23" s="1"/>
      <c r="AA23" s="1"/>
      <c r="IP23" s="2"/>
      <c r="IQ23" s="2"/>
      <c r="IR23" s="2"/>
      <c r="IS23" s="2"/>
      <c r="IT23" s="2"/>
      <c r="IU23" s="2"/>
      <c r="IV23" s="2"/>
      <c r="IW23" s="2"/>
      <c r="IX23" s="2"/>
      <c r="IY23" s="2"/>
    </row>
    <row r="24" spans="1:259" ht="16.5" customHeight="1">
      <c r="A24" s="26">
        <v>13</v>
      </c>
      <c r="B24" s="10">
        <f t="shared" si="4"/>
        <v>0.26</v>
      </c>
      <c r="C24" s="10">
        <f t="shared" si="5"/>
        <v>2.6315789473684209E-2</v>
      </c>
      <c r="D24" s="32">
        <f t="shared" si="17"/>
        <v>0.58947368421052637</v>
      </c>
      <c r="E24" s="32">
        <f t="shared" si="6"/>
        <v>0.38421052631578939</v>
      </c>
      <c r="F24" s="32">
        <f t="shared" si="16"/>
        <v>0.60540540540540555</v>
      </c>
      <c r="G24" s="32">
        <f t="shared" si="16"/>
        <v>0.39459459459459456</v>
      </c>
      <c r="H24" s="32">
        <f t="shared" si="7"/>
        <v>1</v>
      </c>
      <c r="I24" s="32">
        <f t="shared" si="15"/>
        <v>1.3172947368421051</v>
      </c>
      <c r="J24" s="32">
        <f t="shared" si="8"/>
        <v>1.6244000000000001</v>
      </c>
      <c r="K24" s="70">
        <f t="shared" si="9"/>
        <v>10.343865509850433</v>
      </c>
      <c r="L24" s="70">
        <f t="shared" si="10"/>
        <v>10.364553240870134</v>
      </c>
      <c r="M24" s="70">
        <f t="shared" si="11"/>
        <v>18.41208060753377</v>
      </c>
      <c r="N24" s="30">
        <f t="shared" si="12"/>
        <v>1.0003600648077766</v>
      </c>
      <c r="O24" s="32">
        <v>1</v>
      </c>
      <c r="P24" s="30">
        <f t="shared" si="1"/>
        <v>0.99983316607102213</v>
      </c>
      <c r="Q24" s="10">
        <f t="shared" si="2"/>
        <v>-0.1668478473058555</v>
      </c>
      <c r="R24" s="32">
        <f t="shared" si="13"/>
        <v>13.623718170238277</v>
      </c>
      <c r="S24" s="9">
        <f t="shared" si="14"/>
        <v>0.76600174090456874</v>
      </c>
      <c r="T24" s="10">
        <f t="shared" si="3"/>
        <v>0.93284958821042419</v>
      </c>
      <c r="U24" s="10">
        <f>SUMPRODUCT($S$12:S24,$K$12:K24)/SUM($K$12:K24)</f>
        <v>0.76850046510046099</v>
      </c>
      <c r="V24" s="3"/>
      <c r="W24" s="3"/>
      <c r="X24" s="1"/>
      <c r="Y24" s="1"/>
      <c r="Z24" s="1"/>
      <c r="AA24" s="1"/>
      <c r="IP24" s="2"/>
      <c r="IQ24" s="2"/>
      <c r="IR24" s="2"/>
      <c r="IS24" s="2"/>
      <c r="IT24" s="2"/>
      <c r="IU24" s="2"/>
      <c r="IV24" s="2"/>
      <c r="IW24" s="2"/>
      <c r="IX24" s="2"/>
      <c r="IY24" s="2"/>
    </row>
    <row r="25" spans="1:259" ht="16.5" customHeight="1">
      <c r="A25" s="26">
        <v>14</v>
      </c>
      <c r="B25" s="10">
        <f t="shared" si="4"/>
        <v>0.28000000000000003</v>
      </c>
      <c r="C25" s="10">
        <f t="shared" si="5"/>
        <v>2.7027027027027029E-2</v>
      </c>
      <c r="D25" s="32">
        <f t="shared" si="17"/>
        <v>0.60000000000000009</v>
      </c>
      <c r="E25" s="32">
        <f t="shared" si="6"/>
        <v>0.37297297297297294</v>
      </c>
      <c r="F25" s="32">
        <f t="shared" si="16"/>
        <v>0.6166666666666667</v>
      </c>
      <c r="G25" s="32">
        <f t="shared" si="16"/>
        <v>0.3833333333333333</v>
      </c>
      <c r="H25" s="32">
        <f t="shared" si="7"/>
        <v>1</v>
      </c>
      <c r="I25" s="32">
        <f t="shared" si="15"/>
        <v>1.3089945945945947</v>
      </c>
      <c r="J25" s="32">
        <f t="shared" si="8"/>
        <v>1.6244000000000001</v>
      </c>
      <c r="K25" s="70">
        <f t="shared" si="9"/>
        <v>10.476406088679051</v>
      </c>
      <c r="L25" s="70">
        <f t="shared" si="10"/>
        <v>10.497358900856408</v>
      </c>
      <c r="M25" s="70">
        <f t="shared" si="11"/>
        <v>18.648002837848711</v>
      </c>
      <c r="N25" s="30">
        <f t="shared" si="12"/>
        <v>1.0003600648077766</v>
      </c>
      <c r="O25" s="32">
        <v>1</v>
      </c>
      <c r="P25" s="30">
        <f t="shared" si="1"/>
        <v>0.99982891841325772</v>
      </c>
      <c r="Q25" s="10">
        <f t="shared" si="2"/>
        <v>-0.17109622286628237</v>
      </c>
      <c r="R25" s="32">
        <f t="shared" si="13"/>
        <v>13.711143505837143</v>
      </c>
      <c r="S25" s="9">
        <f t="shared" si="14"/>
        <v>0.76530931309799999</v>
      </c>
      <c r="T25" s="10">
        <f t="shared" si="3"/>
        <v>0.93640553596428233</v>
      </c>
      <c r="U25" s="10">
        <f>SUMPRODUCT($S$12:S25,$K$12:K25)/SUM($K$12:K25)</f>
        <v>0.76825536180053111</v>
      </c>
      <c r="V25" s="3"/>
      <c r="W25" s="3"/>
      <c r="X25" s="1"/>
      <c r="Y25" s="1"/>
      <c r="Z25" s="1"/>
      <c r="AA25" s="1"/>
      <c r="IP25" s="2"/>
      <c r="IQ25" s="2"/>
      <c r="IR25" s="2"/>
      <c r="IS25" s="2"/>
      <c r="IT25" s="2"/>
      <c r="IU25" s="2"/>
      <c r="IV25" s="2"/>
      <c r="IW25" s="2"/>
      <c r="IX25" s="2"/>
      <c r="IY25" s="2"/>
    </row>
    <row r="26" spans="1:259" ht="16.5" customHeight="1">
      <c r="A26" s="26">
        <v>15</v>
      </c>
      <c r="B26" s="10">
        <f t="shared" si="4"/>
        <v>0.3</v>
      </c>
      <c r="C26" s="10">
        <f t="shared" si="5"/>
        <v>2.777777777777778E-2</v>
      </c>
      <c r="D26" s="32">
        <f t="shared" si="17"/>
        <v>0.61111111111111116</v>
      </c>
      <c r="E26" s="32">
        <f t="shared" si="6"/>
        <v>0.36111111111111105</v>
      </c>
      <c r="F26" s="32">
        <f t="shared" si="16"/>
        <v>0.62857142857142867</v>
      </c>
      <c r="G26" s="32">
        <f t="shared" si="16"/>
        <v>0.37142857142857139</v>
      </c>
      <c r="H26" s="32">
        <f t="shared" si="7"/>
        <v>1</v>
      </c>
      <c r="I26" s="32">
        <f t="shared" si="15"/>
        <v>1.3002333333333334</v>
      </c>
      <c r="J26" s="32">
        <f t="shared" si="8"/>
        <v>1.6244000000000001</v>
      </c>
      <c r="K26" s="70">
        <f t="shared" si="9"/>
        <v>10.615214579770896</v>
      </c>
      <c r="L26" s="70">
        <f t="shared" si="10"/>
        <v>10.636445008930439</v>
      </c>
      <c r="M26" s="70">
        <f t="shared" si="11"/>
        <v>18.895081951992196</v>
      </c>
      <c r="N26" s="30">
        <f t="shared" si="12"/>
        <v>1.0003600648077766</v>
      </c>
      <c r="O26" s="32">
        <v>1</v>
      </c>
      <c r="P26" s="30">
        <f t="shared" si="1"/>
        <v>0.99982436538235908</v>
      </c>
      <c r="Q26" s="10">
        <f t="shared" si="2"/>
        <v>-0.1756500432065774</v>
      </c>
      <c r="R26" s="32">
        <f t="shared" si="13"/>
        <v>13.799598618010464</v>
      </c>
      <c r="S26" s="9">
        <f t="shared" si="14"/>
        <v>0.76453296134413462</v>
      </c>
      <c r="T26" s="10">
        <f t="shared" si="3"/>
        <v>0.94018300455071202</v>
      </c>
      <c r="U26" s="10">
        <f>SUMPRODUCT($S$12:S26,$K$12:K26)/SUM($K$12:K26)</f>
        <v>0.76798658422427435</v>
      </c>
      <c r="V26" s="3"/>
      <c r="W26" s="3"/>
      <c r="X26" s="1"/>
      <c r="Y26" s="1"/>
      <c r="Z26" s="1"/>
      <c r="AA26" s="1"/>
      <c r="AB26" s="7"/>
      <c r="AC26" s="8"/>
      <c r="AD26" s="3"/>
      <c r="AE26" s="3"/>
      <c r="AF26" s="7"/>
      <c r="IX26" s="2"/>
      <c r="IY26" s="2"/>
    </row>
    <row r="28" spans="1:259" ht="26.25" customHeight="1">
      <c r="AF28" s="7"/>
      <c r="IX28" s="2"/>
      <c r="IY28" s="2"/>
    </row>
  </sheetData>
  <mergeCells count="6">
    <mergeCell ref="X10:Y10"/>
    <mergeCell ref="D10:E10"/>
    <mergeCell ref="F10:G10"/>
    <mergeCell ref="K10:M10"/>
    <mergeCell ref="N10:P10"/>
    <mergeCell ref="S10:U10"/>
  </mergeCells>
  <phoneticPr fontId="3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Table S5A-spinel peridotite</vt:lpstr>
      <vt:lpstr>Table S5B-grt peridotite</vt:lpstr>
      <vt:lpstr>Table S5C-Garnet Pyroxenite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2023-03-14T11:40:19Z</dcterms:modified>
</cp:coreProperties>
</file>