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0" windowWidth="22980" windowHeight="9555"/>
  </bookViews>
  <sheets>
    <sheet name="Table 1 summary of results" sheetId="1" r:id="rId1"/>
    <sheet name="WLP" sheetId="4" r:id="rId2"/>
    <sheet name="TILP" sheetId="2" r:id="rId3"/>
    <sheet name="KC-HD" sheetId="5" r:id="rId4"/>
    <sheet name="Rush Creek" sheetId="3" r:id="rId5"/>
  </sheets>
  <definedNames>
    <definedName name="_xlnm.Print_Area" localSheetId="0">'Table 1 summary of results'!$A$1:$O$15</definedName>
  </definedNames>
  <calcPr calcId="145621"/>
</workbook>
</file>

<file path=xl/calcChain.xml><?xml version="1.0" encoding="utf-8"?>
<calcChain xmlns="http://schemas.openxmlformats.org/spreadsheetml/2006/main">
  <c r="AW226" i="5" l="1"/>
  <c r="AV226" i="5"/>
  <c r="AU226" i="5"/>
  <c r="AT226" i="5"/>
  <c r="AS226" i="5"/>
  <c r="AR226" i="5"/>
  <c r="AQ226" i="5"/>
  <c r="AP226" i="5"/>
  <c r="AO226" i="5"/>
  <c r="AN226" i="5"/>
  <c r="AM226" i="5"/>
  <c r="AL226" i="5"/>
  <c r="AK226" i="5"/>
  <c r="AJ226" i="5"/>
  <c r="AI226" i="5"/>
  <c r="AH226" i="5"/>
  <c r="AG226" i="5"/>
  <c r="AF226" i="5"/>
  <c r="AE226" i="5"/>
  <c r="AD226" i="5"/>
  <c r="AC226" i="5"/>
  <c r="AB226" i="5"/>
  <c r="AA226" i="5"/>
  <c r="Z226" i="5"/>
  <c r="Y226" i="5"/>
  <c r="X226" i="5"/>
  <c r="W226" i="5"/>
  <c r="V226" i="5"/>
  <c r="U226" i="5"/>
  <c r="T226" i="5"/>
  <c r="S226" i="5"/>
  <c r="R226" i="5"/>
  <c r="Q226" i="5"/>
  <c r="P226" i="5"/>
  <c r="O226" i="5"/>
  <c r="N226" i="5"/>
  <c r="M226" i="5"/>
  <c r="L226" i="5"/>
  <c r="K226" i="5"/>
  <c r="J226" i="5"/>
  <c r="I226" i="5"/>
  <c r="H226" i="5"/>
  <c r="G226" i="5"/>
  <c r="F226" i="5"/>
  <c r="E226" i="5"/>
  <c r="D226" i="5"/>
  <c r="C226" i="5"/>
  <c r="B226" i="5"/>
  <c r="AR210" i="5"/>
  <c r="L210" i="5"/>
  <c r="AP198" i="5"/>
  <c r="AH198" i="5"/>
  <c r="Z198" i="5"/>
  <c r="L198" i="5"/>
  <c r="J198" i="5"/>
  <c r="B198" i="5"/>
  <c r="AP197" i="5"/>
  <c r="AB197" i="5"/>
  <c r="Z197" i="5"/>
  <c r="R197" i="5"/>
  <c r="J197" i="5"/>
  <c r="AR195" i="5"/>
  <c r="AP195" i="5"/>
  <c r="AH195" i="5"/>
  <c r="Z195" i="5"/>
  <c r="L195" i="5"/>
  <c r="J195" i="5"/>
  <c r="B195" i="5"/>
  <c r="Z194" i="5"/>
  <c r="AQ189" i="5"/>
  <c r="AP189" i="5"/>
  <c r="AP194" i="5" s="1"/>
  <c r="S189" i="5"/>
  <c r="AP188" i="5"/>
  <c r="AN188" i="5"/>
  <c r="AE188" i="5"/>
  <c r="AD188" i="5"/>
  <c r="Z188" i="5"/>
  <c r="Z189" i="5" s="1"/>
  <c r="T188" i="5"/>
  <c r="S188" i="5"/>
  <c r="R188" i="5"/>
  <c r="R223" i="5" s="1"/>
  <c r="J188" i="5"/>
  <c r="AW185" i="5"/>
  <c r="AV185" i="5"/>
  <c r="AU185" i="5"/>
  <c r="AT185" i="5"/>
  <c r="AT188" i="5" s="1"/>
  <c r="AS185" i="5"/>
  <c r="AS210" i="5" s="1"/>
  <c r="AR185" i="5"/>
  <c r="AR188" i="5" s="1"/>
  <c r="AQ185" i="5"/>
  <c r="AQ188" i="5" s="1"/>
  <c r="AP185" i="5"/>
  <c r="AO185" i="5"/>
  <c r="AN185" i="5"/>
  <c r="AM185" i="5"/>
  <c r="AL185" i="5"/>
  <c r="AL188" i="5" s="1"/>
  <c r="AK185" i="5"/>
  <c r="AJ185" i="5"/>
  <c r="AJ197" i="5" s="1"/>
  <c r="AI185" i="5"/>
  <c r="AH185" i="5"/>
  <c r="AH197" i="5" s="1"/>
  <c r="AG185" i="5"/>
  <c r="AF185" i="5"/>
  <c r="AE185" i="5"/>
  <c r="AD185" i="5"/>
  <c r="AC185" i="5"/>
  <c r="AB185" i="5"/>
  <c r="AA185" i="5"/>
  <c r="Z185" i="5"/>
  <c r="Y185" i="5"/>
  <c r="X185" i="5"/>
  <c r="W185" i="5"/>
  <c r="V185" i="5"/>
  <c r="V188" i="5" s="1"/>
  <c r="U185" i="5"/>
  <c r="T185" i="5"/>
  <c r="T217" i="5" s="1"/>
  <c r="S185" i="5"/>
  <c r="R185" i="5"/>
  <c r="R198" i="5" s="1"/>
  <c r="Q185" i="5"/>
  <c r="P185" i="5"/>
  <c r="O185" i="5"/>
  <c r="N185" i="5"/>
  <c r="N188" i="5" s="1"/>
  <c r="M185" i="5"/>
  <c r="L185" i="5"/>
  <c r="L188" i="5" s="1"/>
  <c r="K185" i="5"/>
  <c r="K188" i="5" s="1"/>
  <c r="J185" i="5"/>
  <c r="I185" i="5"/>
  <c r="H185" i="5"/>
  <c r="G185" i="5"/>
  <c r="F185" i="5"/>
  <c r="F188" i="5" s="1"/>
  <c r="E185" i="5"/>
  <c r="D185" i="5"/>
  <c r="D216" i="5" s="1"/>
  <c r="C185" i="5"/>
  <c r="B185" i="5"/>
  <c r="B197" i="5" s="1"/>
  <c r="A125" i="5"/>
  <c r="A124" i="5"/>
  <c r="A123" i="5"/>
  <c r="A122" i="5"/>
  <c r="A121" i="5"/>
  <c r="A120" i="5"/>
  <c r="T81" i="5"/>
  <c r="D80" i="5"/>
  <c r="AW45" i="5"/>
  <c r="AV45" i="5"/>
  <c r="AU45" i="5"/>
  <c r="AT45" i="5"/>
  <c r="AS45" i="5"/>
  <c r="AR45" i="5"/>
  <c r="AQ45" i="5"/>
  <c r="AP45" i="5"/>
  <c r="AO45" i="5"/>
  <c r="AN45" i="5"/>
  <c r="AM45" i="5"/>
  <c r="AL45" i="5"/>
  <c r="AK45" i="5"/>
  <c r="AJ45" i="5"/>
  <c r="AI45" i="5"/>
  <c r="AH45" i="5"/>
  <c r="AG45" i="5"/>
  <c r="AF45" i="5"/>
  <c r="AE45" i="5"/>
  <c r="AD45" i="5"/>
  <c r="AC45" i="5"/>
  <c r="AB45" i="5"/>
  <c r="AA45" i="5"/>
  <c r="Z45" i="5"/>
  <c r="Y45" i="5"/>
  <c r="X45" i="5"/>
  <c r="W45" i="5"/>
  <c r="V45" i="5"/>
  <c r="U45" i="5"/>
  <c r="T45" i="5"/>
  <c r="S45" i="5"/>
  <c r="R45" i="5"/>
  <c r="Q45" i="5"/>
  <c r="P45" i="5"/>
  <c r="O45" i="5"/>
  <c r="N45" i="5"/>
  <c r="M45" i="5"/>
  <c r="L45" i="5"/>
  <c r="K45" i="5"/>
  <c r="J45" i="5"/>
  <c r="I45" i="5"/>
  <c r="H45" i="5"/>
  <c r="G45" i="5"/>
  <c r="F45" i="5"/>
  <c r="E45" i="5"/>
  <c r="D45" i="5"/>
  <c r="C45" i="5"/>
  <c r="B45" i="5"/>
  <c r="AW33" i="5"/>
  <c r="AV33" i="5"/>
  <c r="AU33" i="5"/>
  <c r="AT33" i="5"/>
  <c r="AS33" i="5"/>
  <c r="AR33" i="5"/>
  <c r="AQ33" i="5"/>
  <c r="AP33" i="5"/>
  <c r="AO33" i="5"/>
  <c r="AN33" i="5"/>
  <c r="AM33" i="5"/>
  <c r="AL33" i="5"/>
  <c r="AK33" i="5"/>
  <c r="AJ33" i="5"/>
  <c r="AI33" i="5"/>
  <c r="AH33" i="5"/>
  <c r="AG33" i="5"/>
  <c r="AF33" i="5"/>
  <c r="AE33" i="5"/>
  <c r="AD33" i="5"/>
  <c r="AC33" i="5"/>
  <c r="AB33" i="5"/>
  <c r="AA33" i="5"/>
  <c r="Z33" i="5"/>
  <c r="Y33" i="5"/>
  <c r="X33" i="5"/>
  <c r="W33" i="5"/>
  <c r="V33" i="5"/>
  <c r="U33" i="5"/>
  <c r="T33" i="5"/>
  <c r="S33" i="5"/>
  <c r="R33" i="5"/>
  <c r="Q33" i="5"/>
  <c r="P33" i="5"/>
  <c r="O33" i="5"/>
  <c r="N33" i="5"/>
  <c r="M33" i="5"/>
  <c r="L33" i="5"/>
  <c r="K33" i="5"/>
  <c r="J33" i="5"/>
  <c r="I33" i="5"/>
  <c r="H33" i="5"/>
  <c r="G33" i="5"/>
  <c r="F33" i="5"/>
  <c r="E33" i="5"/>
  <c r="D33" i="5"/>
  <c r="C33" i="5"/>
  <c r="B33" i="5"/>
  <c r="R226" i="4"/>
  <c r="Q226" i="4"/>
  <c r="P226" i="4"/>
  <c r="O226" i="4"/>
  <c r="N226" i="4"/>
  <c r="M226" i="4"/>
  <c r="L226" i="4"/>
  <c r="K226" i="4"/>
  <c r="J226" i="4"/>
  <c r="I226" i="4"/>
  <c r="H226" i="4"/>
  <c r="G226" i="4"/>
  <c r="F226" i="4"/>
  <c r="E226" i="4"/>
  <c r="D226" i="4"/>
  <c r="C226" i="4"/>
  <c r="B226" i="4"/>
  <c r="C217" i="4"/>
  <c r="N216" i="4"/>
  <c r="N80" i="4" s="1"/>
  <c r="L216" i="4"/>
  <c r="C198" i="4"/>
  <c r="R197" i="4"/>
  <c r="L197" i="4"/>
  <c r="D195" i="4"/>
  <c r="C195" i="4"/>
  <c r="L188" i="4"/>
  <c r="L223" i="4" s="1"/>
  <c r="R185" i="4"/>
  <c r="Q185" i="4"/>
  <c r="P185" i="4"/>
  <c r="O185" i="4"/>
  <c r="O210" i="4" s="1"/>
  <c r="N185" i="4"/>
  <c r="N210" i="4" s="1"/>
  <c r="M185" i="4"/>
  <c r="M210" i="4" s="1"/>
  <c r="L185" i="4"/>
  <c r="K185" i="4"/>
  <c r="K216" i="4" s="1"/>
  <c r="J185" i="4"/>
  <c r="I185" i="4"/>
  <c r="I188" i="4" s="1"/>
  <c r="H185" i="4"/>
  <c r="G185" i="4"/>
  <c r="G188" i="4" s="1"/>
  <c r="F185" i="4"/>
  <c r="F216" i="4" s="1"/>
  <c r="F80" i="4" s="1"/>
  <c r="E185" i="4"/>
  <c r="E217" i="4" s="1"/>
  <c r="E81" i="4" s="1"/>
  <c r="D185" i="4"/>
  <c r="D216" i="4" s="1"/>
  <c r="D80" i="4" s="1"/>
  <c r="C185" i="4"/>
  <c r="C216" i="4" s="1"/>
  <c r="B185" i="4"/>
  <c r="A125" i="4"/>
  <c r="A124" i="4"/>
  <c r="A123" i="4"/>
  <c r="A122" i="4"/>
  <c r="A121" i="4"/>
  <c r="A120" i="4"/>
  <c r="C81" i="4"/>
  <c r="L80" i="4"/>
  <c r="K80" i="4"/>
  <c r="C80" i="4"/>
  <c r="R45" i="4"/>
  <c r="Q45" i="4"/>
  <c r="P45" i="4"/>
  <c r="O45" i="4"/>
  <c r="N45" i="4"/>
  <c r="M45" i="4"/>
  <c r="L45" i="4"/>
  <c r="K45" i="4"/>
  <c r="J45" i="4"/>
  <c r="I45" i="4"/>
  <c r="H45" i="4"/>
  <c r="G45" i="4"/>
  <c r="F45" i="4"/>
  <c r="E45" i="4"/>
  <c r="D45" i="4"/>
  <c r="C45" i="4"/>
  <c r="B45" i="4"/>
  <c r="R33" i="4"/>
  <c r="Q33" i="4"/>
  <c r="P33" i="4"/>
  <c r="O33" i="4"/>
  <c r="N33" i="4"/>
  <c r="M33" i="4"/>
  <c r="L33" i="4"/>
  <c r="K33" i="4"/>
  <c r="J33" i="4"/>
  <c r="I33" i="4"/>
  <c r="H33" i="4"/>
  <c r="G33" i="4"/>
  <c r="F33" i="4"/>
  <c r="E33" i="4"/>
  <c r="D33" i="4"/>
  <c r="C33" i="4"/>
  <c r="B33" i="4"/>
  <c r="S230" i="3"/>
  <c r="R230" i="3"/>
  <c r="Q230" i="3"/>
  <c r="P230" i="3"/>
  <c r="O230" i="3"/>
  <c r="N230" i="3"/>
  <c r="M230" i="3"/>
  <c r="L230" i="3"/>
  <c r="K230" i="3"/>
  <c r="J230" i="3"/>
  <c r="I230" i="3"/>
  <c r="H230" i="3"/>
  <c r="G230" i="3"/>
  <c r="F230" i="3"/>
  <c r="E230" i="3"/>
  <c r="D230" i="3"/>
  <c r="C230" i="3"/>
  <c r="B230" i="3"/>
  <c r="D221" i="3"/>
  <c r="N220" i="3"/>
  <c r="F220" i="3"/>
  <c r="L214" i="3"/>
  <c r="D214" i="3"/>
  <c r="P202" i="3"/>
  <c r="M202" i="3"/>
  <c r="H202" i="3"/>
  <c r="P201" i="3"/>
  <c r="O201" i="3"/>
  <c r="M201" i="3"/>
  <c r="J201" i="3"/>
  <c r="H201" i="3"/>
  <c r="P199" i="3"/>
  <c r="O199" i="3"/>
  <c r="L199" i="3"/>
  <c r="H199" i="3"/>
  <c r="B199" i="3"/>
  <c r="P193" i="3"/>
  <c r="O193" i="3"/>
  <c r="P192" i="3"/>
  <c r="O192" i="3"/>
  <c r="L192" i="3"/>
  <c r="J192" i="3"/>
  <c r="I192" i="3"/>
  <c r="H192" i="3"/>
  <c r="S189" i="3"/>
  <c r="R189" i="3"/>
  <c r="Q189" i="3"/>
  <c r="P189" i="3"/>
  <c r="P221" i="3" s="1"/>
  <c r="O189" i="3"/>
  <c r="N189" i="3"/>
  <c r="M189" i="3"/>
  <c r="M220" i="3" s="1"/>
  <c r="L189" i="3"/>
  <c r="L221" i="3" s="1"/>
  <c r="L81" i="3" s="1"/>
  <c r="K189" i="3"/>
  <c r="J189" i="3"/>
  <c r="I189" i="3"/>
  <c r="H189" i="3"/>
  <c r="H221" i="3" s="1"/>
  <c r="G189" i="3"/>
  <c r="F189" i="3"/>
  <c r="E189" i="3"/>
  <c r="E202" i="3" s="1"/>
  <c r="D189" i="3"/>
  <c r="D199" i="3" s="1"/>
  <c r="C189" i="3"/>
  <c r="B189" i="3"/>
  <c r="A125" i="3"/>
  <c r="A124" i="3"/>
  <c r="A123" i="3"/>
  <c r="A122" i="3"/>
  <c r="A121" i="3"/>
  <c r="A120" i="3"/>
  <c r="P81" i="3"/>
  <c r="H81" i="3"/>
  <c r="D81" i="3"/>
  <c r="N80" i="3"/>
  <c r="M80" i="3"/>
  <c r="F80" i="3"/>
  <c r="S45" i="3"/>
  <c r="R45" i="3"/>
  <c r="Q45" i="3"/>
  <c r="P45" i="3"/>
  <c r="O45" i="3"/>
  <c r="N45" i="3"/>
  <c r="M45" i="3"/>
  <c r="L45" i="3"/>
  <c r="K45" i="3"/>
  <c r="J45" i="3"/>
  <c r="I45" i="3"/>
  <c r="H45" i="3"/>
  <c r="G45" i="3"/>
  <c r="F45" i="3"/>
  <c r="E45" i="3"/>
  <c r="D45" i="3"/>
  <c r="C45" i="3"/>
  <c r="B45" i="3"/>
  <c r="S33" i="3"/>
  <c r="R33" i="3"/>
  <c r="Q33" i="3"/>
  <c r="P33" i="3"/>
  <c r="O33" i="3"/>
  <c r="N33" i="3"/>
  <c r="M33" i="3"/>
  <c r="L33" i="3"/>
  <c r="K33" i="3"/>
  <c r="J33" i="3"/>
  <c r="I33" i="3"/>
  <c r="H33" i="3"/>
  <c r="G33" i="3"/>
  <c r="F33" i="3"/>
  <c r="E33" i="3"/>
  <c r="D33" i="3"/>
  <c r="B33" i="3"/>
  <c r="L229" i="2"/>
  <c r="K229" i="2"/>
  <c r="J229" i="2"/>
  <c r="I229" i="2"/>
  <c r="H229" i="2"/>
  <c r="G229" i="2"/>
  <c r="F229" i="2"/>
  <c r="E229" i="2"/>
  <c r="D229" i="2"/>
  <c r="C229" i="2"/>
  <c r="B229" i="2"/>
  <c r="G220" i="2"/>
  <c r="J219" i="2"/>
  <c r="B219" i="2"/>
  <c r="K213" i="2"/>
  <c r="C213" i="2"/>
  <c r="I201" i="2"/>
  <c r="G201" i="2"/>
  <c r="L200" i="2"/>
  <c r="J200" i="2"/>
  <c r="G200" i="2"/>
  <c r="D200" i="2"/>
  <c r="B200" i="2"/>
  <c r="J198" i="2"/>
  <c r="G198" i="2"/>
  <c r="B198" i="2"/>
  <c r="K191" i="2"/>
  <c r="J191" i="2"/>
  <c r="C191" i="2"/>
  <c r="B191" i="2"/>
  <c r="L188" i="2"/>
  <c r="L220" i="2" s="1"/>
  <c r="K188" i="2"/>
  <c r="J188" i="2"/>
  <c r="I188" i="2"/>
  <c r="I200" i="2" s="1"/>
  <c r="H188" i="2"/>
  <c r="H213" i="2" s="1"/>
  <c r="G188" i="2"/>
  <c r="G219" i="2" s="1"/>
  <c r="G218" i="2" s="1"/>
  <c r="G221" i="2" s="1"/>
  <c r="F188" i="2"/>
  <c r="E188" i="2"/>
  <c r="D188" i="2"/>
  <c r="D220" i="2" s="1"/>
  <c r="C188" i="2"/>
  <c r="B188" i="2"/>
  <c r="A124" i="2"/>
  <c r="A123" i="2"/>
  <c r="A122" i="2"/>
  <c r="A121" i="2"/>
  <c r="A120" i="2"/>
  <c r="A119" i="2"/>
  <c r="L80" i="2"/>
  <c r="G80" i="2"/>
  <c r="D80" i="2"/>
  <c r="J79" i="2"/>
  <c r="G79" i="2"/>
  <c r="B79" i="2"/>
  <c r="G78" i="2"/>
  <c r="L44" i="2"/>
  <c r="K44" i="2"/>
  <c r="J44" i="2"/>
  <c r="I44" i="2"/>
  <c r="H44" i="2"/>
  <c r="G44" i="2"/>
  <c r="F44" i="2"/>
  <c r="E44" i="2"/>
  <c r="D44" i="2"/>
  <c r="C44" i="2"/>
  <c r="B44" i="2"/>
  <c r="G43" i="2"/>
  <c r="L32" i="2"/>
  <c r="K32" i="2"/>
  <c r="J32" i="2"/>
  <c r="I32" i="2"/>
  <c r="H32" i="2"/>
  <c r="G32" i="2"/>
  <c r="F32" i="2"/>
  <c r="E32" i="2"/>
  <c r="D32" i="2"/>
  <c r="B32" i="2"/>
  <c r="T223" i="5" l="1"/>
  <c r="T189" i="5"/>
  <c r="F223" i="5"/>
  <c r="F189" i="5"/>
  <c r="N223" i="5"/>
  <c r="N189" i="5"/>
  <c r="V223" i="5"/>
  <c r="V189" i="5"/>
  <c r="AL223" i="5"/>
  <c r="AL189" i="5"/>
  <c r="AT223" i="5"/>
  <c r="AT189" i="5"/>
  <c r="G217" i="5"/>
  <c r="G81" i="5" s="1"/>
  <c r="G216" i="5"/>
  <c r="G210" i="5"/>
  <c r="G198" i="5"/>
  <c r="G197" i="5"/>
  <c r="G195" i="5"/>
  <c r="G188" i="5"/>
  <c r="O217" i="5"/>
  <c r="O81" i="5" s="1"/>
  <c r="O216" i="5"/>
  <c r="O210" i="5"/>
  <c r="O198" i="5"/>
  <c r="O197" i="5"/>
  <c r="O195" i="5"/>
  <c r="O188" i="5"/>
  <c r="W217" i="5"/>
  <c r="W81" i="5" s="1"/>
  <c r="W216" i="5"/>
  <c r="W210" i="5"/>
  <c r="W198" i="5"/>
  <c r="W197" i="5"/>
  <c r="W195" i="5"/>
  <c r="W188" i="5"/>
  <c r="AE217" i="5"/>
  <c r="AE81" i="5" s="1"/>
  <c r="AE216" i="5"/>
  <c r="AE210" i="5"/>
  <c r="AE198" i="5"/>
  <c r="AE197" i="5"/>
  <c r="AE195" i="5"/>
  <c r="AM217" i="5"/>
  <c r="AM81" i="5" s="1"/>
  <c r="AM216" i="5"/>
  <c r="AM210" i="5"/>
  <c r="AM198" i="5"/>
  <c r="AM197" i="5"/>
  <c r="AM195" i="5"/>
  <c r="AM188" i="5"/>
  <c r="AU217" i="5"/>
  <c r="AU81" i="5" s="1"/>
  <c r="AU216" i="5"/>
  <c r="AU210" i="5"/>
  <c r="AU198" i="5"/>
  <c r="AU197" i="5"/>
  <c r="AU195" i="5"/>
  <c r="AU188" i="5"/>
  <c r="Z191" i="5"/>
  <c r="Z230" i="5" s="1"/>
  <c r="H217" i="5"/>
  <c r="H81" i="5" s="1"/>
  <c r="H216" i="5"/>
  <c r="H210" i="5"/>
  <c r="H198" i="5"/>
  <c r="H197" i="5"/>
  <c r="H195" i="5"/>
  <c r="P217" i="5"/>
  <c r="P81" i="5" s="1"/>
  <c r="P216" i="5"/>
  <c r="P210" i="5"/>
  <c r="P198" i="5"/>
  <c r="P197" i="5"/>
  <c r="P195" i="5"/>
  <c r="P188" i="5"/>
  <c r="X217" i="5"/>
  <c r="X81" i="5" s="1"/>
  <c r="X216" i="5"/>
  <c r="X210" i="5"/>
  <c r="X198" i="5"/>
  <c r="X197" i="5"/>
  <c r="X195" i="5"/>
  <c r="X188" i="5"/>
  <c r="AF217" i="5"/>
  <c r="AF81" i="5" s="1"/>
  <c r="AF216" i="5"/>
  <c r="AF210" i="5"/>
  <c r="AF198" i="5"/>
  <c r="AF197" i="5"/>
  <c r="AF195" i="5"/>
  <c r="AF188" i="5"/>
  <c r="AN217" i="5"/>
  <c r="AN81" i="5" s="1"/>
  <c r="AN216" i="5"/>
  <c r="AN210" i="5"/>
  <c r="AN199" i="5"/>
  <c r="AN231" i="5" s="1"/>
  <c r="AN198" i="5"/>
  <c r="AN197" i="5"/>
  <c r="AN195" i="5"/>
  <c r="AN194" i="5"/>
  <c r="AV217" i="5"/>
  <c r="AV81" i="5" s="1"/>
  <c r="AV216" i="5"/>
  <c r="AV210" i="5"/>
  <c r="AV198" i="5"/>
  <c r="AV197" i="5"/>
  <c r="AV195" i="5"/>
  <c r="AV188" i="5"/>
  <c r="AD223" i="5"/>
  <c r="AD189" i="5"/>
  <c r="AP199" i="5"/>
  <c r="AP200" i="5"/>
  <c r="AE223" i="5"/>
  <c r="AE189" i="5"/>
  <c r="Z199" i="5"/>
  <c r="H188" i="5"/>
  <c r="AN223" i="5"/>
  <c r="AN189" i="5"/>
  <c r="K223" i="5"/>
  <c r="K189" i="5"/>
  <c r="AQ223" i="5"/>
  <c r="J223" i="5"/>
  <c r="J189" i="5"/>
  <c r="AP223" i="5"/>
  <c r="AP227" i="5"/>
  <c r="L223" i="5"/>
  <c r="L189" i="5"/>
  <c r="AR223" i="5"/>
  <c r="AR189" i="5"/>
  <c r="AP191" i="5"/>
  <c r="AP230" i="5" s="1"/>
  <c r="S223" i="5"/>
  <c r="I217" i="5"/>
  <c r="I81" i="5" s="1"/>
  <c r="I216" i="5"/>
  <c r="I210" i="5"/>
  <c r="I198" i="5"/>
  <c r="I197" i="5"/>
  <c r="I195" i="5"/>
  <c r="I188" i="5"/>
  <c r="Q217" i="5"/>
  <c r="Q81" i="5" s="1"/>
  <c r="Q216" i="5"/>
  <c r="Q210" i="5"/>
  <c r="Q198" i="5"/>
  <c r="Q197" i="5"/>
  <c r="Q195" i="5"/>
  <c r="Q188" i="5"/>
  <c r="Y217" i="5"/>
  <c r="Y81" i="5" s="1"/>
  <c r="Y216" i="5"/>
  <c r="Y210" i="5"/>
  <c r="Y198" i="5"/>
  <c r="Y197" i="5"/>
  <c r="Y195" i="5"/>
  <c r="Y188" i="5"/>
  <c r="AG217" i="5"/>
  <c r="AG81" i="5" s="1"/>
  <c r="AG216" i="5"/>
  <c r="AG210" i="5"/>
  <c r="AG198" i="5"/>
  <c r="AG197" i="5"/>
  <c r="AG195" i="5"/>
  <c r="AG188" i="5"/>
  <c r="R195" i="5"/>
  <c r="B217" i="5"/>
  <c r="B81" i="5" s="1"/>
  <c r="B216" i="5"/>
  <c r="B210" i="5"/>
  <c r="J217" i="5"/>
  <c r="J81" i="5" s="1"/>
  <c r="J216" i="5"/>
  <c r="J210" i="5"/>
  <c r="R217" i="5"/>
  <c r="R81" i="5" s="1"/>
  <c r="R216" i="5"/>
  <c r="R210" i="5"/>
  <c r="Z217" i="5"/>
  <c r="Z81" i="5" s="1"/>
  <c r="Z216" i="5"/>
  <c r="Z210" i="5"/>
  <c r="AH217" i="5"/>
  <c r="AH81" i="5" s="1"/>
  <c r="AH216" i="5"/>
  <c r="AH210" i="5"/>
  <c r="AP217" i="5"/>
  <c r="AP81" i="5" s="1"/>
  <c r="AP216" i="5"/>
  <c r="AP210" i="5"/>
  <c r="B188" i="5"/>
  <c r="AH188" i="5"/>
  <c r="T195" i="5"/>
  <c r="D197" i="5"/>
  <c r="T198" i="5"/>
  <c r="C217" i="5"/>
  <c r="C81" i="5" s="1"/>
  <c r="C216" i="5"/>
  <c r="C210" i="5"/>
  <c r="C198" i="5"/>
  <c r="C197" i="5"/>
  <c r="C195" i="5"/>
  <c r="K217" i="5"/>
  <c r="K81" i="5" s="1"/>
  <c r="K216" i="5"/>
  <c r="K210" i="5"/>
  <c r="K198" i="5"/>
  <c r="K197" i="5"/>
  <c r="K195" i="5"/>
  <c r="K194" i="5"/>
  <c r="S217" i="5"/>
  <c r="S81" i="5" s="1"/>
  <c r="S216" i="5"/>
  <c r="S210" i="5"/>
  <c r="S198" i="5"/>
  <c r="S197" i="5"/>
  <c r="S195" i="5"/>
  <c r="S194" i="5"/>
  <c r="S191" i="5" s="1"/>
  <c r="AA217" i="5"/>
  <c r="AA81" i="5" s="1"/>
  <c r="AA216" i="5"/>
  <c r="AA210" i="5"/>
  <c r="AA198" i="5"/>
  <c r="AA197" i="5"/>
  <c r="AA195" i="5"/>
  <c r="AI217" i="5"/>
  <c r="AI81" i="5" s="1"/>
  <c r="AI216" i="5"/>
  <c r="AI210" i="5"/>
  <c r="AI198" i="5"/>
  <c r="AI197" i="5"/>
  <c r="AI195" i="5"/>
  <c r="AQ217" i="5"/>
  <c r="AQ81" i="5" s="1"/>
  <c r="AQ216" i="5"/>
  <c r="AQ210" i="5"/>
  <c r="AQ198" i="5"/>
  <c r="AQ197" i="5"/>
  <c r="AQ195" i="5"/>
  <c r="AQ194" i="5"/>
  <c r="AQ191" i="5" s="1"/>
  <c r="C188" i="5"/>
  <c r="AI188" i="5"/>
  <c r="D217" i="5"/>
  <c r="D81" i="5" s="1"/>
  <c r="D79" i="5" s="1"/>
  <c r="D210" i="5"/>
  <c r="L217" i="5"/>
  <c r="L81" i="5" s="1"/>
  <c r="L199" i="5"/>
  <c r="L231" i="5" s="1"/>
  <c r="L216" i="5"/>
  <c r="T216" i="5"/>
  <c r="T210" i="5"/>
  <c r="AB210" i="5"/>
  <c r="AB216" i="5"/>
  <c r="AB198" i="5"/>
  <c r="AB217" i="5"/>
  <c r="AB81" i="5" s="1"/>
  <c r="AJ210" i="5"/>
  <c r="AJ216" i="5"/>
  <c r="AJ217" i="5"/>
  <c r="AJ81" i="5" s="1"/>
  <c r="AJ198" i="5"/>
  <c r="AR216" i="5"/>
  <c r="AR217" i="5"/>
  <c r="AR81" i="5" s="1"/>
  <c r="AR198" i="5"/>
  <c r="D188" i="5"/>
  <c r="Z227" i="5"/>
  <c r="Z223" i="5"/>
  <c r="AJ188" i="5"/>
  <c r="L194" i="5"/>
  <c r="AR194" i="5"/>
  <c r="AB195" i="5"/>
  <c r="L197" i="5"/>
  <c r="AR197" i="5"/>
  <c r="E217" i="5"/>
  <c r="E81" i="5" s="1"/>
  <c r="E216" i="5"/>
  <c r="E210" i="5"/>
  <c r="E198" i="5"/>
  <c r="E197" i="5"/>
  <c r="E195" i="5"/>
  <c r="E188" i="5"/>
  <c r="M217" i="5"/>
  <c r="M81" i="5" s="1"/>
  <c r="M216" i="5"/>
  <c r="M198" i="5"/>
  <c r="M197" i="5"/>
  <c r="M195" i="5"/>
  <c r="M188" i="5"/>
  <c r="M210" i="5"/>
  <c r="U217" i="5"/>
  <c r="U81" i="5" s="1"/>
  <c r="U216" i="5"/>
  <c r="U210" i="5"/>
  <c r="U198" i="5"/>
  <c r="U197" i="5"/>
  <c r="U195" i="5"/>
  <c r="U188" i="5"/>
  <c r="AC217" i="5"/>
  <c r="AC81" i="5" s="1"/>
  <c r="AC216" i="5"/>
  <c r="AC210" i="5"/>
  <c r="AC198" i="5"/>
  <c r="AC197" i="5"/>
  <c r="AC195" i="5"/>
  <c r="AC188" i="5"/>
  <c r="AA188" i="5"/>
  <c r="F217" i="5"/>
  <c r="F81" i="5" s="1"/>
  <c r="F216" i="5"/>
  <c r="F210" i="5"/>
  <c r="F198" i="5"/>
  <c r="F197" i="5"/>
  <c r="F195" i="5"/>
  <c r="N217" i="5"/>
  <c r="N81" i="5" s="1"/>
  <c r="N216" i="5"/>
  <c r="N210" i="5"/>
  <c r="N199" i="5"/>
  <c r="N231" i="5" s="1"/>
  <c r="N198" i="5"/>
  <c r="N197" i="5"/>
  <c r="N195" i="5"/>
  <c r="N194" i="5"/>
  <c r="V217" i="5"/>
  <c r="V81" i="5" s="1"/>
  <c r="V216" i="5"/>
  <c r="V210" i="5"/>
  <c r="V198" i="5"/>
  <c r="V197" i="5"/>
  <c r="V195" i="5"/>
  <c r="V194" i="5"/>
  <c r="AD217" i="5"/>
  <c r="AD81" i="5" s="1"/>
  <c r="AD216" i="5"/>
  <c r="AD210" i="5"/>
  <c r="AD198" i="5"/>
  <c r="AD197" i="5"/>
  <c r="AD199" i="5" s="1"/>
  <c r="AD195" i="5"/>
  <c r="AD194" i="5"/>
  <c r="AL217" i="5"/>
  <c r="AL81" i="5" s="1"/>
  <c r="AL216" i="5"/>
  <c r="AL210" i="5"/>
  <c r="AL198" i="5"/>
  <c r="AL197" i="5"/>
  <c r="AL199" i="5" s="1"/>
  <c r="AL195" i="5"/>
  <c r="AL194" i="5"/>
  <c r="AT217" i="5"/>
  <c r="AT81" i="5" s="1"/>
  <c r="AT216" i="5"/>
  <c r="AT210" i="5"/>
  <c r="AT198" i="5"/>
  <c r="AT197" i="5"/>
  <c r="AT195" i="5"/>
  <c r="AT194" i="5"/>
  <c r="AB188" i="5"/>
  <c r="R189" i="5"/>
  <c r="T194" i="5"/>
  <c r="T199" i="5" s="1"/>
  <c r="D195" i="5"/>
  <c r="AJ195" i="5"/>
  <c r="T197" i="5"/>
  <c r="D198" i="5"/>
  <c r="AK217" i="5"/>
  <c r="AK81" i="5" s="1"/>
  <c r="AK216" i="5"/>
  <c r="AS217" i="5"/>
  <c r="AS81" i="5" s="1"/>
  <c r="AS216" i="5"/>
  <c r="AK188" i="5"/>
  <c r="AS188" i="5"/>
  <c r="AK195" i="5"/>
  <c r="AS195" i="5"/>
  <c r="AK197" i="5"/>
  <c r="AS197" i="5"/>
  <c r="AK198" i="5"/>
  <c r="AS198" i="5"/>
  <c r="AO217" i="5"/>
  <c r="AO81" i="5" s="1"/>
  <c r="AO216" i="5"/>
  <c r="AO210" i="5"/>
  <c r="AW217" i="5"/>
  <c r="AW81" i="5" s="1"/>
  <c r="AW216" i="5"/>
  <c r="AW210" i="5"/>
  <c r="AO188" i="5"/>
  <c r="AW188" i="5"/>
  <c r="AO195" i="5"/>
  <c r="AW195" i="5"/>
  <c r="AO197" i="5"/>
  <c r="AW197" i="5"/>
  <c r="AO198" i="5"/>
  <c r="AW198" i="5"/>
  <c r="AK210" i="5"/>
  <c r="O188" i="4"/>
  <c r="I198" i="4"/>
  <c r="C79" i="4"/>
  <c r="C89" i="4" s="1"/>
  <c r="E195" i="4"/>
  <c r="K198" i="4"/>
  <c r="C215" i="4"/>
  <c r="K215" i="4"/>
  <c r="D188" i="4"/>
  <c r="D223" i="4" s="1"/>
  <c r="K195" i="4"/>
  <c r="G210" i="4"/>
  <c r="K217" i="4"/>
  <c r="K81" i="4" s="1"/>
  <c r="M195" i="4"/>
  <c r="M217" i="4"/>
  <c r="M81" i="4" s="1"/>
  <c r="K79" i="4"/>
  <c r="K82" i="4" s="1"/>
  <c r="D197" i="4"/>
  <c r="C82" i="4"/>
  <c r="O223" i="4"/>
  <c r="O189" i="4"/>
  <c r="H198" i="4"/>
  <c r="H197" i="4"/>
  <c r="H217" i="4"/>
  <c r="H81" i="4" s="1"/>
  <c r="H195" i="4"/>
  <c r="H216" i="4"/>
  <c r="H210" i="4"/>
  <c r="H188" i="4"/>
  <c r="P198" i="4"/>
  <c r="P197" i="4"/>
  <c r="P217" i="4"/>
  <c r="P81" i="4" s="1"/>
  <c r="P195" i="4"/>
  <c r="P216" i="4"/>
  <c r="P210" i="4"/>
  <c r="P188" i="4"/>
  <c r="I197" i="4"/>
  <c r="I217" i="4"/>
  <c r="I81" i="4" s="1"/>
  <c r="I195" i="4"/>
  <c r="I216" i="4"/>
  <c r="Q197" i="4"/>
  <c r="Q217" i="4"/>
  <c r="Q81" i="4" s="1"/>
  <c r="Q195" i="4"/>
  <c r="Q216" i="4"/>
  <c r="B217" i="4"/>
  <c r="B81" i="4" s="1"/>
  <c r="B195" i="4"/>
  <c r="B216" i="4"/>
  <c r="B210" i="4"/>
  <c r="B188" i="4"/>
  <c r="B198" i="4"/>
  <c r="J217" i="4"/>
  <c r="J81" i="4" s="1"/>
  <c r="J195" i="4"/>
  <c r="J216" i="4"/>
  <c r="J210" i="4"/>
  <c r="J188" i="4"/>
  <c r="J198" i="4"/>
  <c r="R217" i="4"/>
  <c r="R81" i="4" s="1"/>
  <c r="R195" i="4"/>
  <c r="R216" i="4"/>
  <c r="R210" i="4"/>
  <c r="R188" i="4"/>
  <c r="R198" i="4"/>
  <c r="Q188" i="4"/>
  <c r="B197" i="4"/>
  <c r="Q198" i="4"/>
  <c r="I210" i="4"/>
  <c r="G223" i="4"/>
  <c r="G189" i="4"/>
  <c r="J197" i="4"/>
  <c r="E210" i="4"/>
  <c r="E188" i="4"/>
  <c r="E198" i="4"/>
  <c r="E197" i="4"/>
  <c r="E216" i="4"/>
  <c r="Q210" i="4"/>
  <c r="F210" i="4"/>
  <c r="F188" i="4"/>
  <c r="F198" i="4"/>
  <c r="F197" i="4"/>
  <c r="F217" i="4"/>
  <c r="F81" i="4" s="1"/>
  <c r="F79" i="4" s="1"/>
  <c r="F195" i="4"/>
  <c r="I223" i="4"/>
  <c r="I189" i="4"/>
  <c r="I194" i="4" s="1"/>
  <c r="L195" i="4"/>
  <c r="C197" i="4"/>
  <c r="K197" i="4"/>
  <c r="M216" i="4"/>
  <c r="D217" i="4"/>
  <c r="D81" i="4" s="1"/>
  <c r="D79" i="4" s="1"/>
  <c r="L217" i="4"/>
  <c r="L81" i="4" s="1"/>
  <c r="L79" i="4" s="1"/>
  <c r="N195" i="4"/>
  <c r="M197" i="4"/>
  <c r="D198" i="4"/>
  <c r="L198" i="4"/>
  <c r="G216" i="4"/>
  <c r="O216" i="4"/>
  <c r="N217" i="4"/>
  <c r="N81" i="4" s="1"/>
  <c r="N79" i="4" s="1"/>
  <c r="C188" i="4"/>
  <c r="K188" i="4"/>
  <c r="G195" i="4"/>
  <c r="O195" i="4"/>
  <c r="N197" i="4"/>
  <c r="M198" i="4"/>
  <c r="C210" i="4"/>
  <c r="K210" i="4"/>
  <c r="G217" i="4"/>
  <c r="G81" i="4" s="1"/>
  <c r="O217" i="4"/>
  <c r="O81" i="4" s="1"/>
  <c r="G197" i="4"/>
  <c r="O197" i="4"/>
  <c r="N198" i="4"/>
  <c r="D210" i="4"/>
  <c r="L210" i="4"/>
  <c r="M188" i="4"/>
  <c r="L189" i="4"/>
  <c r="G198" i="4"/>
  <c r="O198" i="4"/>
  <c r="N188" i="4"/>
  <c r="H227" i="3"/>
  <c r="H193" i="3"/>
  <c r="I227" i="3"/>
  <c r="I193" i="3"/>
  <c r="J227" i="3"/>
  <c r="J193" i="3"/>
  <c r="G202" i="3"/>
  <c r="G221" i="3"/>
  <c r="G81" i="3" s="1"/>
  <c r="G214" i="3"/>
  <c r="G220" i="3"/>
  <c r="G192" i="3"/>
  <c r="G201" i="3"/>
  <c r="G199" i="3"/>
  <c r="I201" i="3"/>
  <c r="I221" i="3"/>
  <c r="I81" i="3" s="1"/>
  <c r="I214" i="3"/>
  <c r="I220" i="3"/>
  <c r="I202" i="3"/>
  <c r="I199" i="3"/>
  <c r="Q201" i="3"/>
  <c r="Q221" i="3"/>
  <c r="Q81" i="3" s="1"/>
  <c r="Q214" i="3"/>
  <c r="Q220" i="3"/>
  <c r="Q202" i="3"/>
  <c r="Q192" i="3"/>
  <c r="Q199" i="3"/>
  <c r="B221" i="3"/>
  <c r="B81" i="3" s="1"/>
  <c r="B214" i="3"/>
  <c r="B220" i="3"/>
  <c r="B202" i="3"/>
  <c r="J221" i="3"/>
  <c r="J81" i="3" s="1"/>
  <c r="J214" i="3"/>
  <c r="J220" i="3"/>
  <c r="J202" i="3"/>
  <c r="R221" i="3"/>
  <c r="R81" i="3" s="1"/>
  <c r="R214" i="3"/>
  <c r="R199" i="3"/>
  <c r="R220" i="3"/>
  <c r="R202" i="3"/>
  <c r="L227" i="3"/>
  <c r="L193" i="3"/>
  <c r="L198" i="3" s="1"/>
  <c r="C221" i="3"/>
  <c r="C81" i="3" s="1"/>
  <c r="C214" i="3"/>
  <c r="C199" i="3"/>
  <c r="C192" i="3"/>
  <c r="C220" i="3"/>
  <c r="C202" i="3"/>
  <c r="C201" i="3"/>
  <c r="K221" i="3"/>
  <c r="K81" i="3" s="1"/>
  <c r="K214" i="3"/>
  <c r="K199" i="3"/>
  <c r="K192" i="3"/>
  <c r="K220" i="3"/>
  <c r="K202" i="3"/>
  <c r="K201" i="3"/>
  <c r="S221" i="3"/>
  <c r="S81" i="3" s="1"/>
  <c r="S214" i="3"/>
  <c r="S199" i="3"/>
  <c r="S192" i="3"/>
  <c r="S220" i="3"/>
  <c r="S202" i="3"/>
  <c r="S201" i="3"/>
  <c r="O227" i="3"/>
  <c r="B201" i="3"/>
  <c r="R201" i="3"/>
  <c r="D220" i="3"/>
  <c r="D202" i="3"/>
  <c r="D201" i="3"/>
  <c r="L220" i="3"/>
  <c r="L202" i="3"/>
  <c r="L201" i="3"/>
  <c r="B192" i="3"/>
  <c r="P227" i="3"/>
  <c r="E201" i="3"/>
  <c r="E220" i="3"/>
  <c r="E221" i="3"/>
  <c r="E81" i="3" s="1"/>
  <c r="E214" i="3"/>
  <c r="E199" i="3"/>
  <c r="E192" i="3"/>
  <c r="M219" i="3"/>
  <c r="D192" i="3"/>
  <c r="F202" i="3"/>
  <c r="F201" i="3"/>
  <c r="F221" i="3"/>
  <c r="F81" i="3" s="1"/>
  <c r="F79" i="3" s="1"/>
  <c r="F214" i="3"/>
  <c r="F199" i="3"/>
  <c r="F192" i="3"/>
  <c r="N202" i="3"/>
  <c r="N201" i="3"/>
  <c r="N221" i="3"/>
  <c r="N81" i="3" s="1"/>
  <c r="N79" i="3" s="1"/>
  <c r="N214" i="3"/>
  <c r="N199" i="3"/>
  <c r="N192" i="3"/>
  <c r="R192" i="3"/>
  <c r="J199" i="3"/>
  <c r="M192" i="3"/>
  <c r="O198" i="3"/>
  <c r="O195" i="3" s="1"/>
  <c r="M199" i="3"/>
  <c r="M214" i="3"/>
  <c r="O220" i="3"/>
  <c r="M221" i="3"/>
  <c r="M81" i="3" s="1"/>
  <c r="M79" i="3" s="1"/>
  <c r="H198" i="3"/>
  <c r="P198" i="3"/>
  <c r="P203" i="3"/>
  <c r="H220" i="3"/>
  <c r="P220" i="3"/>
  <c r="O214" i="3"/>
  <c r="O221" i="3"/>
  <c r="O81" i="3" s="1"/>
  <c r="H214" i="3"/>
  <c r="P214" i="3"/>
  <c r="O202" i="3"/>
  <c r="O203" i="3" s="1"/>
  <c r="F201" i="2"/>
  <c r="F219" i="2"/>
  <c r="F213" i="2"/>
  <c r="F191" i="2"/>
  <c r="F200" i="2"/>
  <c r="F220" i="2"/>
  <c r="F80" i="2" s="1"/>
  <c r="F198" i="2"/>
  <c r="C226" i="2"/>
  <c r="C192" i="2"/>
  <c r="C197" i="2" s="1"/>
  <c r="G88" i="2"/>
  <c r="G81" i="2"/>
  <c r="K226" i="2"/>
  <c r="K192" i="2"/>
  <c r="J218" i="2"/>
  <c r="I191" i="2"/>
  <c r="E198" i="2"/>
  <c r="I213" i="2"/>
  <c r="H219" i="2"/>
  <c r="E220" i="2"/>
  <c r="E80" i="2" s="1"/>
  <c r="C200" i="2"/>
  <c r="K200" i="2"/>
  <c r="H201" i="2"/>
  <c r="B213" i="2"/>
  <c r="J213" i="2"/>
  <c r="I219" i="2"/>
  <c r="D191" i="2"/>
  <c r="L191" i="2"/>
  <c r="K197" i="2"/>
  <c r="H198" i="2"/>
  <c r="E200" i="2"/>
  <c r="B201" i="2"/>
  <c r="J201" i="2"/>
  <c r="D213" i="2"/>
  <c r="L213" i="2"/>
  <c r="C219" i="2"/>
  <c r="K219" i="2"/>
  <c r="H220" i="2"/>
  <c r="H80" i="2" s="1"/>
  <c r="E191" i="2"/>
  <c r="B192" i="2"/>
  <c r="J192" i="2"/>
  <c r="I198" i="2"/>
  <c r="C201" i="2"/>
  <c r="K201" i="2"/>
  <c r="E213" i="2"/>
  <c r="D219" i="2"/>
  <c r="L219" i="2"/>
  <c r="I220" i="2"/>
  <c r="I80" i="2" s="1"/>
  <c r="B226" i="2"/>
  <c r="J226" i="2"/>
  <c r="D201" i="2"/>
  <c r="L201" i="2"/>
  <c r="E219" i="2"/>
  <c r="B220" i="2"/>
  <c r="B80" i="2" s="1"/>
  <c r="B78" i="2" s="1"/>
  <c r="J220" i="2"/>
  <c r="J80" i="2" s="1"/>
  <c r="J78" i="2" s="1"/>
  <c r="G191" i="2"/>
  <c r="C198" i="2"/>
  <c r="K198" i="2"/>
  <c r="H200" i="2"/>
  <c r="E201" i="2"/>
  <c r="G213" i="2"/>
  <c r="C220" i="2"/>
  <c r="C80" i="2" s="1"/>
  <c r="K220" i="2"/>
  <c r="K80" i="2" s="1"/>
  <c r="H191" i="2"/>
  <c r="D198" i="2"/>
  <c r="L198" i="2"/>
  <c r="S230" i="5" l="1"/>
  <c r="S227" i="5"/>
  <c r="AD231" i="5"/>
  <c r="AD203" i="5"/>
  <c r="AL231" i="5"/>
  <c r="AL203" i="5"/>
  <c r="AQ230" i="5"/>
  <c r="AQ227" i="5"/>
  <c r="T231" i="5"/>
  <c r="T203" i="5"/>
  <c r="AF215" i="5"/>
  <c r="AF80" i="5"/>
  <c r="AF79" i="5" s="1"/>
  <c r="P215" i="5"/>
  <c r="P80" i="5"/>
  <c r="P79" i="5" s="1"/>
  <c r="AU215" i="5"/>
  <c r="AU80" i="5"/>
  <c r="AU79" i="5" s="1"/>
  <c r="AT191" i="5"/>
  <c r="V191" i="5"/>
  <c r="F191" i="5"/>
  <c r="AW215" i="5"/>
  <c r="AW80" i="5"/>
  <c r="AW79" i="5" s="1"/>
  <c r="AS215" i="5"/>
  <c r="AS80" i="5"/>
  <c r="AS79" i="5" s="1"/>
  <c r="V215" i="5"/>
  <c r="V80" i="5"/>
  <c r="V79" i="5" s="1"/>
  <c r="AA223" i="5"/>
  <c r="AA189" i="5"/>
  <c r="AR215" i="5"/>
  <c r="AR80" i="5"/>
  <c r="AR79" i="5" s="1"/>
  <c r="AJ215" i="5"/>
  <c r="AJ80" i="5"/>
  <c r="AJ79" i="5" s="1"/>
  <c r="L203" i="5"/>
  <c r="D82" i="5"/>
  <c r="D89" i="5"/>
  <c r="AQ199" i="5"/>
  <c r="AI215" i="5"/>
  <c r="AI80" i="5"/>
  <c r="AI79" i="5" s="1"/>
  <c r="K200" i="5"/>
  <c r="AG223" i="5"/>
  <c r="AG189" i="5"/>
  <c r="Q223" i="5"/>
  <c r="Q189" i="5"/>
  <c r="K191" i="5"/>
  <c r="H223" i="5"/>
  <c r="H189" i="5"/>
  <c r="AV215" i="5"/>
  <c r="AV80" i="5"/>
  <c r="AV79" i="5" s="1"/>
  <c r="AN203" i="5"/>
  <c r="W223" i="5"/>
  <c r="W189" i="5"/>
  <c r="G223" i="5"/>
  <c r="G189" i="5"/>
  <c r="N203" i="5"/>
  <c r="U215" i="5"/>
  <c r="U80" i="5"/>
  <c r="U79" i="5" s="1"/>
  <c r="AH215" i="5"/>
  <c r="AH80" i="5"/>
  <c r="AH79" i="5" s="1"/>
  <c r="T200" i="5"/>
  <c r="AL201" i="5"/>
  <c r="AL200" i="5"/>
  <c r="S199" i="5"/>
  <c r="K215" i="5"/>
  <c r="K80" i="5"/>
  <c r="K79" i="5" s="1"/>
  <c r="R215" i="5"/>
  <c r="R80" i="5"/>
  <c r="R79" i="5" s="1"/>
  <c r="L191" i="5"/>
  <c r="J191" i="5"/>
  <c r="J194" i="5"/>
  <c r="Z231" i="5"/>
  <c r="Z203" i="5"/>
  <c r="AP231" i="5"/>
  <c r="AP203" i="5"/>
  <c r="AP201" i="5"/>
  <c r="X223" i="5"/>
  <c r="X189" i="5"/>
  <c r="AM223" i="5"/>
  <c r="AM189" i="5"/>
  <c r="AK223" i="5"/>
  <c r="AK189" i="5"/>
  <c r="AT215" i="5"/>
  <c r="AT80" i="5"/>
  <c r="AT79" i="5" s="1"/>
  <c r="AK215" i="5"/>
  <c r="AK80" i="5"/>
  <c r="AK79" i="5" s="1"/>
  <c r="R194" i="5"/>
  <c r="R191" i="5" s="1"/>
  <c r="AT199" i="5"/>
  <c r="AL215" i="5"/>
  <c r="AL80" i="5"/>
  <c r="AL79" i="5" s="1"/>
  <c r="N201" i="5"/>
  <c r="N200" i="5"/>
  <c r="M223" i="5"/>
  <c r="M189" i="5"/>
  <c r="D223" i="5"/>
  <c r="D189" i="5"/>
  <c r="AI223" i="5"/>
  <c r="AI189" i="5"/>
  <c r="AP215" i="5"/>
  <c r="AP80" i="5"/>
  <c r="AP79" i="5" s="1"/>
  <c r="AG215" i="5"/>
  <c r="AG80" i="5"/>
  <c r="AG79" i="5" s="1"/>
  <c r="Q215" i="5"/>
  <c r="Q80" i="5"/>
  <c r="Q79" i="5" s="1"/>
  <c r="AD191" i="5"/>
  <c r="H215" i="5"/>
  <c r="H80" i="5"/>
  <c r="H79" i="5" s="1"/>
  <c r="W215" i="5"/>
  <c r="W80" i="5"/>
  <c r="W79" i="5" s="1"/>
  <c r="G215" i="5"/>
  <c r="G80" i="5"/>
  <c r="G79" i="5" s="1"/>
  <c r="AW223" i="5"/>
  <c r="AW189" i="5"/>
  <c r="AB223" i="5"/>
  <c r="AB189" i="5"/>
  <c r="V199" i="5"/>
  <c r="N215" i="5"/>
  <c r="N80" i="5"/>
  <c r="N79" i="5" s="1"/>
  <c r="AC223" i="5"/>
  <c r="AC189" i="5"/>
  <c r="AC215" i="5"/>
  <c r="AC80" i="5"/>
  <c r="AC79" i="5" s="1"/>
  <c r="M215" i="5"/>
  <c r="M80" i="5"/>
  <c r="M79" i="5" s="1"/>
  <c r="T215" i="5"/>
  <c r="T80" i="5"/>
  <c r="T79" i="5" s="1"/>
  <c r="C223" i="5"/>
  <c r="C189" i="5"/>
  <c r="AA215" i="5"/>
  <c r="AA80" i="5"/>
  <c r="AA79" i="5" s="1"/>
  <c r="B215" i="5"/>
  <c r="B80" i="5"/>
  <c r="B79" i="5" s="1"/>
  <c r="AN200" i="5"/>
  <c r="AN215" i="5"/>
  <c r="AN80" i="5"/>
  <c r="AN79" i="5" s="1"/>
  <c r="X215" i="5"/>
  <c r="X80" i="5"/>
  <c r="X79" i="5" s="1"/>
  <c r="AM215" i="5"/>
  <c r="AM80" i="5"/>
  <c r="AM79" i="5" s="1"/>
  <c r="AL191" i="5"/>
  <c r="N191" i="5"/>
  <c r="T191" i="5"/>
  <c r="AO223" i="5"/>
  <c r="AO189" i="5"/>
  <c r="AD201" i="5"/>
  <c r="AD200" i="5"/>
  <c r="AR201" i="5"/>
  <c r="AR200" i="5"/>
  <c r="AR199" i="5"/>
  <c r="AQ200" i="5"/>
  <c r="AQ201" i="5" s="1"/>
  <c r="K199" i="5"/>
  <c r="K201" i="5" s="1"/>
  <c r="C215" i="5"/>
  <c r="C80" i="5"/>
  <c r="C79" i="5" s="1"/>
  <c r="Z215" i="5"/>
  <c r="Z80" i="5"/>
  <c r="Z79" i="5" s="1"/>
  <c r="Y223" i="5"/>
  <c r="Y189" i="5"/>
  <c r="I223" i="5"/>
  <c r="I189" i="5"/>
  <c r="AN191" i="5"/>
  <c r="O223" i="5"/>
  <c r="O189" i="5"/>
  <c r="AO215" i="5"/>
  <c r="AO80" i="5"/>
  <c r="AO79" i="5" s="1"/>
  <c r="AD215" i="5"/>
  <c r="AD80" i="5"/>
  <c r="AD79" i="5" s="1"/>
  <c r="F194" i="5"/>
  <c r="U223" i="5"/>
  <c r="U189" i="5"/>
  <c r="L201" i="5"/>
  <c r="L200" i="5"/>
  <c r="AQ215" i="5"/>
  <c r="AQ80" i="5"/>
  <c r="AQ79" i="5" s="1"/>
  <c r="AH223" i="5"/>
  <c r="AH189" i="5"/>
  <c r="AR191" i="5"/>
  <c r="D215" i="5"/>
  <c r="AF223" i="5"/>
  <c r="AF189" i="5"/>
  <c r="P223" i="5"/>
  <c r="P189" i="5"/>
  <c r="AU223" i="5"/>
  <c r="AU189" i="5"/>
  <c r="AE194" i="5"/>
  <c r="AE191" i="5" s="1"/>
  <c r="Z200" i="5"/>
  <c r="AS223" i="5"/>
  <c r="AS189" i="5"/>
  <c r="F215" i="5"/>
  <c r="F80" i="5"/>
  <c r="F79" i="5" s="1"/>
  <c r="E223" i="5"/>
  <c r="E189" i="5"/>
  <c r="E215" i="5"/>
  <c r="E80" i="5"/>
  <c r="E79" i="5" s="1"/>
  <c r="AJ223" i="5"/>
  <c r="AJ189" i="5"/>
  <c r="AB215" i="5"/>
  <c r="AB80" i="5"/>
  <c r="AB79" i="5" s="1"/>
  <c r="L215" i="5"/>
  <c r="L80" i="5"/>
  <c r="L79" i="5" s="1"/>
  <c r="S215" i="5"/>
  <c r="S80" i="5"/>
  <c r="S79" i="5" s="1"/>
  <c r="B223" i="5"/>
  <c r="B189" i="5"/>
  <c r="J215" i="5"/>
  <c r="J80" i="5"/>
  <c r="J79" i="5" s="1"/>
  <c r="Y215" i="5"/>
  <c r="Y80" i="5"/>
  <c r="Y79" i="5" s="1"/>
  <c r="I215" i="5"/>
  <c r="I80" i="5"/>
  <c r="I79" i="5" s="1"/>
  <c r="AV223" i="5"/>
  <c r="AV189" i="5"/>
  <c r="AE215" i="5"/>
  <c r="AE80" i="5"/>
  <c r="AE79" i="5" s="1"/>
  <c r="O215" i="5"/>
  <c r="O80" i="5"/>
  <c r="O79" i="5" s="1"/>
  <c r="Z201" i="5"/>
  <c r="K218" i="4"/>
  <c r="K44" i="4"/>
  <c r="L215" i="4"/>
  <c r="C218" i="4"/>
  <c r="C44" i="4"/>
  <c r="F215" i="4"/>
  <c r="F218" i="4" s="1"/>
  <c r="K89" i="4"/>
  <c r="D189" i="4"/>
  <c r="D194" i="4" s="1"/>
  <c r="D191" i="4" s="1"/>
  <c r="I199" i="4"/>
  <c r="D82" i="4"/>
  <c r="D89" i="4"/>
  <c r="R223" i="4"/>
  <c r="R189" i="4"/>
  <c r="P215" i="4"/>
  <c r="P80" i="4"/>
  <c r="P79" i="4" s="1"/>
  <c r="J223" i="4"/>
  <c r="J189" i="4"/>
  <c r="G215" i="4"/>
  <c r="G80" i="4"/>
  <c r="G79" i="4" s="1"/>
  <c r="G191" i="4"/>
  <c r="B223" i="4"/>
  <c r="B189" i="4"/>
  <c r="F44" i="4"/>
  <c r="N189" i="4"/>
  <c r="N223" i="4"/>
  <c r="F189" i="4"/>
  <c r="F223" i="4"/>
  <c r="P223" i="4"/>
  <c r="P189" i="4"/>
  <c r="L218" i="4"/>
  <c r="L44" i="4"/>
  <c r="H215" i="4"/>
  <c r="H80" i="4"/>
  <c r="H79" i="4" s="1"/>
  <c r="O194" i="4"/>
  <c r="F82" i="4"/>
  <c r="F89" i="4" s="1"/>
  <c r="Q223" i="4"/>
  <c r="Q189" i="4"/>
  <c r="J215" i="4"/>
  <c r="J80" i="4"/>
  <c r="J79" i="4" s="1"/>
  <c r="N82" i="4"/>
  <c r="N89" i="4" s="1"/>
  <c r="I191" i="4"/>
  <c r="E215" i="4"/>
  <c r="E80" i="4"/>
  <c r="E79" i="4" s="1"/>
  <c r="O215" i="4"/>
  <c r="O80" i="4"/>
  <c r="O79" i="4" s="1"/>
  <c r="M215" i="4"/>
  <c r="M80" i="4"/>
  <c r="M79" i="4" s="1"/>
  <c r="N215" i="4"/>
  <c r="R215" i="4"/>
  <c r="R80" i="4"/>
  <c r="R79" i="4" s="1"/>
  <c r="M223" i="4"/>
  <c r="M189" i="4"/>
  <c r="K223" i="4"/>
  <c r="K189" i="4"/>
  <c r="G194" i="4"/>
  <c r="D215" i="4"/>
  <c r="E223" i="4"/>
  <c r="E189" i="4"/>
  <c r="B215" i="4"/>
  <c r="B80" i="4"/>
  <c r="B79" i="4" s="1"/>
  <c r="Q215" i="4"/>
  <c r="Q80" i="4"/>
  <c r="Q79" i="4" s="1"/>
  <c r="I215" i="4"/>
  <c r="I80" i="4"/>
  <c r="I79" i="4" s="1"/>
  <c r="L194" i="4"/>
  <c r="L191" i="4" s="1"/>
  <c r="C223" i="4"/>
  <c r="C189" i="4"/>
  <c r="L82" i="4"/>
  <c r="L89" i="4" s="1"/>
  <c r="H189" i="4"/>
  <c r="H223" i="4"/>
  <c r="O235" i="3"/>
  <c r="O207" i="3"/>
  <c r="M82" i="3"/>
  <c r="M89" i="3" s="1"/>
  <c r="O234" i="3"/>
  <c r="O231" i="3"/>
  <c r="L204" i="3"/>
  <c r="L203" i="3"/>
  <c r="F219" i="3"/>
  <c r="H195" i="3"/>
  <c r="M227" i="3"/>
  <c r="M193" i="3"/>
  <c r="P219" i="3"/>
  <c r="P80" i="3"/>
  <c r="P79" i="3" s="1"/>
  <c r="E219" i="3"/>
  <c r="E80" i="3"/>
  <c r="E79" i="3" s="1"/>
  <c r="O219" i="3"/>
  <c r="O80" i="3"/>
  <c r="O79" i="3" s="1"/>
  <c r="S219" i="3"/>
  <c r="S80" i="3"/>
  <c r="S79" i="3" s="1"/>
  <c r="E227" i="3"/>
  <c r="E193" i="3"/>
  <c r="G219" i="3"/>
  <c r="G80" i="3"/>
  <c r="G79" i="3" s="1"/>
  <c r="H219" i="3"/>
  <c r="H80" i="3"/>
  <c r="H79" i="3" s="1"/>
  <c r="S227" i="3"/>
  <c r="S193" i="3"/>
  <c r="J198" i="3"/>
  <c r="J195" i="3" s="1"/>
  <c r="Q219" i="3"/>
  <c r="Q80" i="3"/>
  <c r="Q79" i="3" s="1"/>
  <c r="Q227" i="3"/>
  <c r="Q193" i="3"/>
  <c r="G227" i="3"/>
  <c r="G193" i="3"/>
  <c r="N219" i="3"/>
  <c r="H204" i="3"/>
  <c r="M222" i="3"/>
  <c r="M44" i="3"/>
  <c r="F89" i="3"/>
  <c r="F82" i="3"/>
  <c r="P235" i="3"/>
  <c r="P207" i="3"/>
  <c r="R227" i="3"/>
  <c r="R193" i="3"/>
  <c r="K219" i="3"/>
  <c r="K80" i="3"/>
  <c r="K79" i="3" s="1"/>
  <c r="H203" i="3"/>
  <c r="H205" i="3" s="1"/>
  <c r="N227" i="3"/>
  <c r="N193" i="3"/>
  <c r="F227" i="3"/>
  <c r="F193" i="3"/>
  <c r="D219" i="3"/>
  <c r="D80" i="3"/>
  <c r="D79" i="3" s="1"/>
  <c r="K227" i="3"/>
  <c r="K193" i="3"/>
  <c r="R219" i="3"/>
  <c r="R80" i="3"/>
  <c r="R79" i="3" s="1"/>
  <c r="I219" i="3"/>
  <c r="I80" i="3"/>
  <c r="I79" i="3" s="1"/>
  <c r="B227" i="3"/>
  <c r="B193" i="3"/>
  <c r="C227" i="3"/>
  <c r="C193" i="3"/>
  <c r="N82" i="3"/>
  <c r="N89" i="3" s="1"/>
  <c r="L195" i="3"/>
  <c r="P204" i="3"/>
  <c r="O204" i="3"/>
  <c r="D227" i="3"/>
  <c r="D193" i="3"/>
  <c r="L219" i="3"/>
  <c r="L80" i="3"/>
  <c r="L79" i="3" s="1"/>
  <c r="C219" i="3"/>
  <c r="C80" i="3"/>
  <c r="C79" i="3" s="1"/>
  <c r="J219" i="3"/>
  <c r="J80" i="3"/>
  <c r="J79" i="3" s="1"/>
  <c r="B219" i="3"/>
  <c r="B80" i="3"/>
  <c r="B79" i="3" s="1"/>
  <c r="P195" i="3"/>
  <c r="I195" i="3"/>
  <c r="I198" i="3"/>
  <c r="B81" i="2"/>
  <c r="B88" i="2"/>
  <c r="J88" i="2"/>
  <c r="J81" i="2"/>
  <c r="C203" i="2"/>
  <c r="C202" i="2"/>
  <c r="B197" i="2"/>
  <c r="K194" i="2"/>
  <c r="F226" i="2"/>
  <c r="F192" i="2"/>
  <c r="E226" i="2"/>
  <c r="E192" i="2"/>
  <c r="L226" i="2"/>
  <c r="L192" i="2"/>
  <c r="K202" i="2"/>
  <c r="L218" i="2"/>
  <c r="L79" i="2"/>
  <c r="L78" i="2" s="1"/>
  <c r="D226" i="2"/>
  <c r="D192" i="2"/>
  <c r="H218" i="2"/>
  <c r="H79" i="2"/>
  <c r="H78" i="2" s="1"/>
  <c r="C194" i="2"/>
  <c r="G226" i="2"/>
  <c r="G192" i="2"/>
  <c r="D218" i="2"/>
  <c r="D79" i="2"/>
  <c r="D78" i="2" s="1"/>
  <c r="K218" i="2"/>
  <c r="K79" i="2"/>
  <c r="K78" i="2" s="1"/>
  <c r="I218" i="2"/>
  <c r="I79" i="2"/>
  <c r="I78" i="2" s="1"/>
  <c r="B218" i="2"/>
  <c r="F218" i="2"/>
  <c r="F79" i="2"/>
  <c r="F78" i="2" s="1"/>
  <c r="C218" i="2"/>
  <c r="C79" i="2"/>
  <c r="C78" i="2" s="1"/>
  <c r="J197" i="2"/>
  <c r="I226" i="2"/>
  <c r="I192" i="2"/>
  <c r="H192" i="2"/>
  <c r="H226" i="2"/>
  <c r="E218" i="2"/>
  <c r="E79" i="2"/>
  <c r="E78" i="2" s="1"/>
  <c r="J221" i="2"/>
  <c r="J43" i="2"/>
  <c r="AE230" i="5" l="1"/>
  <c r="AE227" i="5"/>
  <c r="AT201" i="5"/>
  <c r="R230" i="5"/>
  <c r="R227" i="5"/>
  <c r="AV194" i="5"/>
  <c r="S82" i="5"/>
  <c r="S89" i="5"/>
  <c r="AO218" i="5"/>
  <c r="AO44" i="5"/>
  <c r="G194" i="5"/>
  <c r="Y218" i="5"/>
  <c r="Y44" i="5"/>
  <c r="S218" i="5"/>
  <c r="S44" i="5"/>
  <c r="F218" i="5"/>
  <c r="F44" i="5"/>
  <c r="O191" i="5"/>
  <c r="O194" i="5"/>
  <c r="C89" i="5"/>
  <c r="C82" i="5"/>
  <c r="AL230" i="5"/>
  <c r="AL227" i="5"/>
  <c r="AN201" i="5"/>
  <c r="W82" i="5"/>
  <c r="W89" i="5" s="1"/>
  <c r="Q218" i="5"/>
  <c r="Q44" i="5"/>
  <c r="AK82" i="5"/>
  <c r="AK89" i="5" s="1"/>
  <c r="AM194" i="5"/>
  <c r="R82" i="5"/>
  <c r="R89" i="5"/>
  <c r="AV89" i="5"/>
  <c r="AV82" i="5"/>
  <c r="AJ218" i="5"/>
  <c r="AJ44" i="5"/>
  <c r="V218" i="5"/>
  <c r="V44" i="5"/>
  <c r="V230" i="5"/>
  <c r="V227" i="5"/>
  <c r="AT200" i="5"/>
  <c r="J82" i="5"/>
  <c r="J89" i="5" s="1"/>
  <c r="L82" i="5"/>
  <c r="L89" i="5" s="1"/>
  <c r="E82" i="5"/>
  <c r="E89" i="5" s="1"/>
  <c r="AS194" i="5"/>
  <c r="S200" i="5"/>
  <c r="S201" i="5" s="1"/>
  <c r="C218" i="5"/>
  <c r="C44" i="5"/>
  <c r="AM82" i="5"/>
  <c r="AM89" i="5" s="1"/>
  <c r="B89" i="5"/>
  <c r="B82" i="5"/>
  <c r="T82" i="5"/>
  <c r="T89" i="5" s="1"/>
  <c r="W218" i="5"/>
  <c r="W44" i="5"/>
  <c r="AG89" i="5"/>
  <c r="AG82" i="5"/>
  <c r="D191" i="5"/>
  <c r="D194" i="5"/>
  <c r="AK218" i="5"/>
  <c r="AK44" i="5"/>
  <c r="AP204" i="5"/>
  <c r="R218" i="5"/>
  <c r="R44" i="5"/>
  <c r="T201" i="5"/>
  <c r="AV218" i="5"/>
  <c r="AV44" i="5"/>
  <c r="AI89" i="5"/>
  <c r="AI82" i="5"/>
  <c r="AR89" i="5"/>
  <c r="AR82" i="5"/>
  <c r="AS89" i="5"/>
  <c r="AS82" i="5"/>
  <c r="AT230" i="5"/>
  <c r="AT227" i="5"/>
  <c r="N230" i="5"/>
  <c r="N227" i="5"/>
  <c r="J218" i="5"/>
  <c r="J44" i="5"/>
  <c r="L218" i="5"/>
  <c r="L44" i="5"/>
  <c r="E218" i="5"/>
  <c r="E44" i="5"/>
  <c r="Y191" i="5"/>
  <c r="Y194" i="5"/>
  <c r="K231" i="5"/>
  <c r="K203" i="5"/>
  <c r="AO191" i="5"/>
  <c r="AO194" i="5"/>
  <c r="AM218" i="5"/>
  <c r="AM44" i="5"/>
  <c r="B218" i="5"/>
  <c r="B44" i="5"/>
  <c r="T218" i="5"/>
  <c r="T44" i="5"/>
  <c r="AW191" i="5"/>
  <c r="AW194" i="5"/>
  <c r="H89" i="5"/>
  <c r="H82" i="5"/>
  <c r="AG218" i="5"/>
  <c r="AG44" i="5"/>
  <c r="AT89" i="5"/>
  <c r="AT82" i="5"/>
  <c r="K89" i="5"/>
  <c r="K82" i="5"/>
  <c r="AH89" i="5"/>
  <c r="AH82" i="5"/>
  <c r="H191" i="5"/>
  <c r="H194" i="5"/>
  <c r="AI218" i="5"/>
  <c r="AI44" i="5"/>
  <c r="AR218" i="5"/>
  <c r="AR44" i="5"/>
  <c r="AS218" i="5"/>
  <c r="AS44" i="5"/>
  <c r="AU89" i="5"/>
  <c r="AU82" i="5"/>
  <c r="AL204" i="5"/>
  <c r="O89" i="5"/>
  <c r="O82" i="5"/>
  <c r="B191" i="5"/>
  <c r="B194" i="5"/>
  <c r="AB82" i="5"/>
  <c r="AB89" i="5" s="1"/>
  <c r="E191" i="5"/>
  <c r="E194" i="5"/>
  <c r="P191" i="5"/>
  <c r="P194" i="5"/>
  <c r="D218" i="5"/>
  <c r="D44" i="5"/>
  <c r="AQ89" i="5"/>
  <c r="AQ82" i="5"/>
  <c r="F199" i="5"/>
  <c r="F200" i="5" s="1"/>
  <c r="X82" i="5"/>
  <c r="X89" i="5" s="1"/>
  <c r="AA82" i="5"/>
  <c r="AA89" i="5"/>
  <c r="M82" i="5"/>
  <c r="M89" i="5" s="1"/>
  <c r="N82" i="5"/>
  <c r="N89" i="5" s="1"/>
  <c r="H218" i="5"/>
  <c r="H44" i="5"/>
  <c r="AP82" i="5"/>
  <c r="AP89" i="5" s="1"/>
  <c r="AL82" i="5"/>
  <c r="AL89" i="5"/>
  <c r="AT218" i="5"/>
  <c r="AT44" i="5"/>
  <c r="Z205" i="5"/>
  <c r="Z209" i="5" s="1"/>
  <c r="Z204" i="5"/>
  <c r="K218" i="5"/>
  <c r="K44" i="5"/>
  <c r="AH218" i="5"/>
  <c r="AH44" i="5"/>
  <c r="W191" i="5"/>
  <c r="W194" i="5"/>
  <c r="AG191" i="5"/>
  <c r="AG194" i="5"/>
  <c r="AQ231" i="5"/>
  <c r="AQ203" i="5"/>
  <c r="AA191" i="5"/>
  <c r="AA194" i="5"/>
  <c r="AW89" i="5"/>
  <c r="AW82" i="5"/>
  <c r="AU218" i="5"/>
  <c r="AU44" i="5"/>
  <c r="O218" i="5"/>
  <c r="O44" i="5"/>
  <c r="AB218" i="5"/>
  <c r="AB44" i="5"/>
  <c r="AR230" i="5"/>
  <c r="AR227" i="5"/>
  <c r="AQ218" i="5"/>
  <c r="AQ44" i="5"/>
  <c r="AD82" i="5"/>
  <c r="AD89" i="5" s="1"/>
  <c r="X218" i="5"/>
  <c r="X44" i="5"/>
  <c r="AA218" i="5"/>
  <c r="AA44" i="5"/>
  <c r="M218" i="5"/>
  <c r="M44" i="5"/>
  <c r="N218" i="5"/>
  <c r="N44" i="5"/>
  <c r="AD230" i="5"/>
  <c r="AD227" i="5"/>
  <c r="AP218" i="5"/>
  <c r="AP44" i="5"/>
  <c r="AL218" i="5"/>
  <c r="AL44" i="5"/>
  <c r="AK191" i="5"/>
  <c r="AK194" i="5"/>
  <c r="X191" i="5"/>
  <c r="X194" i="5"/>
  <c r="S231" i="5"/>
  <c r="S203" i="5"/>
  <c r="U89" i="5"/>
  <c r="U82" i="5"/>
  <c r="AW218" i="5"/>
  <c r="AW44" i="5"/>
  <c r="P89" i="5"/>
  <c r="P82" i="5"/>
  <c r="AE89" i="5"/>
  <c r="AE82" i="5"/>
  <c r="I89" i="5"/>
  <c r="I82" i="5"/>
  <c r="AJ191" i="5"/>
  <c r="AJ194" i="5"/>
  <c r="AH194" i="5"/>
  <c r="AD218" i="5"/>
  <c r="AD44" i="5"/>
  <c r="AN230" i="5"/>
  <c r="AN227" i="5"/>
  <c r="AR231" i="5"/>
  <c r="AR203" i="5"/>
  <c r="AN82" i="5"/>
  <c r="AN89" i="5" s="1"/>
  <c r="C194" i="5"/>
  <c r="AC82" i="5"/>
  <c r="AC89" i="5" s="1"/>
  <c r="V231" i="5"/>
  <c r="V203" i="5"/>
  <c r="AI194" i="5"/>
  <c r="M194" i="5"/>
  <c r="AT231" i="5"/>
  <c r="AT203" i="5"/>
  <c r="J200" i="5"/>
  <c r="J201" i="5"/>
  <c r="J199" i="5"/>
  <c r="U218" i="5"/>
  <c r="U44" i="5"/>
  <c r="V200" i="5"/>
  <c r="P218" i="5"/>
  <c r="P44" i="5"/>
  <c r="T205" i="5"/>
  <c r="T209" i="5" s="1"/>
  <c r="T204" i="5"/>
  <c r="AU191" i="5"/>
  <c r="AU194" i="5"/>
  <c r="AE218" i="5"/>
  <c r="AE44" i="5"/>
  <c r="I218" i="5"/>
  <c r="I44" i="5"/>
  <c r="AE200" i="5"/>
  <c r="AE199" i="5"/>
  <c r="AO89" i="5"/>
  <c r="AO82" i="5"/>
  <c r="I191" i="5"/>
  <c r="I194" i="5"/>
  <c r="Z82" i="5"/>
  <c r="Z89" i="5" s="1"/>
  <c r="T230" i="5"/>
  <c r="T227" i="5"/>
  <c r="AN218" i="5"/>
  <c r="AN44" i="5"/>
  <c r="AC218" i="5"/>
  <c r="AC44" i="5"/>
  <c r="AB191" i="5"/>
  <c r="AB194" i="5"/>
  <c r="G89" i="5"/>
  <c r="G82" i="5"/>
  <c r="J230" i="5"/>
  <c r="J227" i="5"/>
  <c r="N206" i="5"/>
  <c r="N204" i="5"/>
  <c r="N205" i="5"/>
  <c r="N209" i="5" s="1"/>
  <c r="K230" i="5"/>
  <c r="K227" i="5"/>
  <c r="L204" i="5"/>
  <c r="L205" i="5" s="1"/>
  <c r="L209" i="5" s="1"/>
  <c r="AF89" i="5"/>
  <c r="AF82" i="5"/>
  <c r="AD204" i="5"/>
  <c r="Y82" i="5"/>
  <c r="Y89" i="5" s="1"/>
  <c r="F82" i="5"/>
  <c r="F89" i="5"/>
  <c r="AF194" i="5"/>
  <c r="U194" i="5"/>
  <c r="Z218" i="5"/>
  <c r="Z44" i="5"/>
  <c r="AC194" i="5"/>
  <c r="G218" i="5"/>
  <c r="G44" i="5"/>
  <c r="Q82" i="5"/>
  <c r="Q89" i="5" s="1"/>
  <c r="R199" i="5"/>
  <c r="L230" i="5"/>
  <c r="L227" i="5"/>
  <c r="AN205" i="5"/>
  <c r="AN209" i="5" s="1"/>
  <c r="AN206" i="5"/>
  <c r="AN204" i="5"/>
  <c r="Q191" i="5"/>
  <c r="Q194" i="5"/>
  <c r="AJ82" i="5"/>
  <c r="AJ89" i="5" s="1"/>
  <c r="V82" i="5"/>
  <c r="V89" i="5" s="1"/>
  <c r="F230" i="5"/>
  <c r="F227" i="5"/>
  <c r="AF218" i="5"/>
  <c r="AF44" i="5"/>
  <c r="D230" i="4"/>
  <c r="D227" i="4"/>
  <c r="L230" i="4"/>
  <c r="L227" i="4"/>
  <c r="M82" i="4"/>
  <c r="M89" i="4" s="1"/>
  <c r="P194" i="4"/>
  <c r="J194" i="4"/>
  <c r="I82" i="4"/>
  <c r="I89" i="4" s="1"/>
  <c r="E194" i="4"/>
  <c r="M218" i="4"/>
  <c r="M44" i="4"/>
  <c r="J82" i="4"/>
  <c r="J89" i="4"/>
  <c r="O199" i="4"/>
  <c r="O200" i="4" s="1"/>
  <c r="O201" i="4" s="1"/>
  <c r="N194" i="4"/>
  <c r="N191" i="4" s="1"/>
  <c r="B194" i="4"/>
  <c r="G230" i="4"/>
  <c r="G227" i="4"/>
  <c r="Q218" i="4"/>
  <c r="Q44" i="4"/>
  <c r="G199" i="4"/>
  <c r="G200" i="4" s="1"/>
  <c r="E82" i="4"/>
  <c r="E89" i="4"/>
  <c r="Q194" i="4"/>
  <c r="Q191" i="4" s="1"/>
  <c r="H82" i="4"/>
  <c r="H89" i="4" s="1"/>
  <c r="G82" i="4"/>
  <c r="G89" i="4" s="1"/>
  <c r="O82" i="4"/>
  <c r="O89" i="4" s="1"/>
  <c r="I231" i="4"/>
  <c r="I203" i="4"/>
  <c r="D218" i="4"/>
  <c r="D44" i="4"/>
  <c r="C194" i="4"/>
  <c r="C191" i="4" s="1"/>
  <c r="B82" i="4"/>
  <c r="B89" i="4" s="1"/>
  <c r="R82" i="4"/>
  <c r="R89" i="4" s="1"/>
  <c r="E218" i="4"/>
  <c r="E44" i="4"/>
  <c r="H218" i="4"/>
  <c r="H44" i="4"/>
  <c r="F194" i="4"/>
  <c r="G218" i="4"/>
  <c r="G44" i="4"/>
  <c r="J218" i="4"/>
  <c r="J44" i="4"/>
  <c r="P82" i="4"/>
  <c r="P89" i="4" s="1"/>
  <c r="Q82" i="4"/>
  <c r="Q89" i="4"/>
  <c r="O218" i="4"/>
  <c r="O44" i="4"/>
  <c r="I200" i="4"/>
  <c r="I201" i="4" s="1"/>
  <c r="H191" i="4"/>
  <c r="H194" i="4"/>
  <c r="B218" i="4"/>
  <c r="B44" i="4"/>
  <c r="R218" i="4"/>
  <c r="R44" i="4"/>
  <c r="I230" i="4"/>
  <c r="I227" i="4"/>
  <c r="O191" i="4"/>
  <c r="R194" i="4"/>
  <c r="I218" i="4"/>
  <c r="I44" i="4"/>
  <c r="D199" i="4"/>
  <c r="D200" i="4" s="1"/>
  <c r="D201" i="4" s="1"/>
  <c r="M194" i="4"/>
  <c r="P218" i="4"/>
  <c r="P44" i="4"/>
  <c r="L199" i="4"/>
  <c r="L200" i="4" s="1"/>
  <c r="L201" i="4" s="1"/>
  <c r="K194" i="4"/>
  <c r="K191" i="4" s="1"/>
  <c r="N218" i="4"/>
  <c r="N44" i="4"/>
  <c r="J234" i="3"/>
  <c r="J231" i="3"/>
  <c r="R195" i="3"/>
  <c r="R198" i="3"/>
  <c r="O222" i="3"/>
  <c r="O44" i="3"/>
  <c r="J222" i="3"/>
  <c r="J44" i="3"/>
  <c r="C198" i="3"/>
  <c r="I82" i="3"/>
  <c r="I89" i="3" s="1"/>
  <c r="D89" i="3"/>
  <c r="D82" i="3"/>
  <c r="Q198" i="3"/>
  <c r="E82" i="3"/>
  <c r="E89" i="3" s="1"/>
  <c r="C82" i="3"/>
  <c r="C89" i="3" s="1"/>
  <c r="O205" i="3"/>
  <c r="I222" i="3"/>
  <c r="I44" i="3"/>
  <c r="D222" i="3"/>
  <c r="D44" i="3"/>
  <c r="E222" i="3"/>
  <c r="E44" i="3"/>
  <c r="H234" i="3"/>
  <c r="H231" i="3"/>
  <c r="J82" i="3"/>
  <c r="J89" i="3"/>
  <c r="I204" i="3"/>
  <c r="I205" i="3" s="1"/>
  <c r="I203" i="3"/>
  <c r="C222" i="3"/>
  <c r="C44" i="3"/>
  <c r="R82" i="3"/>
  <c r="R89" i="3" s="1"/>
  <c r="F198" i="3"/>
  <c r="F195" i="3" s="1"/>
  <c r="H235" i="3"/>
  <c r="H207" i="3"/>
  <c r="P209" i="3"/>
  <c r="P213" i="3" s="1"/>
  <c r="P208" i="3"/>
  <c r="N222" i="3"/>
  <c r="N44" i="3"/>
  <c r="H82" i="3"/>
  <c r="H89" i="3" s="1"/>
  <c r="P82" i="3"/>
  <c r="P89" i="3" s="1"/>
  <c r="F222" i="3"/>
  <c r="F44" i="3"/>
  <c r="N198" i="3"/>
  <c r="L89" i="3"/>
  <c r="L82" i="3"/>
  <c r="H222" i="3"/>
  <c r="H44" i="3"/>
  <c r="P234" i="3"/>
  <c r="P231" i="3"/>
  <c r="L222" i="3"/>
  <c r="L44" i="3"/>
  <c r="P205" i="3"/>
  <c r="B198" i="3"/>
  <c r="K195" i="3"/>
  <c r="K198" i="3"/>
  <c r="K222" i="3"/>
  <c r="K44" i="3"/>
  <c r="Q222" i="3"/>
  <c r="Q44" i="3"/>
  <c r="G82" i="3"/>
  <c r="G89" i="3" s="1"/>
  <c r="S222" i="3"/>
  <c r="S44" i="3"/>
  <c r="L235" i="3"/>
  <c r="L207" i="3"/>
  <c r="O209" i="3"/>
  <c r="O213" i="3" s="1"/>
  <c r="O208" i="3"/>
  <c r="K82" i="3"/>
  <c r="K89" i="3" s="1"/>
  <c r="I234" i="3"/>
  <c r="I231" i="3"/>
  <c r="R222" i="3"/>
  <c r="R44" i="3"/>
  <c r="G195" i="3"/>
  <c r="G198" i="3"/>
  <c r="Q82" i="3"/>
  <c r="Q89" i="3" s="1"/>
  <c r="S89" i="3"/>
  <c r="S82" i="3"/>
  <c r="P222" i="3"/>
  <c r="P44" i="3"/>
  <c r="B82" i="3"/>
  <c r="B89" i="3" s="1"/>
  <c r="D195" i="3"/>
  <c r="D198" i="3"/>
  <c r="L234" i="3"/>
  <c r="L231" i="3"/>
  <c r="J204" i="3"/>
  <c r="J205" i="3"/>
  <c r="J203" i="3"/>
  <c r="G222" i="3"/>
  <c r="G44" i="3"/>
  <c r="M195" i="3"/>
  <c r="M198" i="3"/>
  <c r="B222" i="3"/>
  <c r="B44" i="3"/>
  <c r="S195" i="3"/>
  <c r="S198" i="3"/>
  <c r="E195" i="3"/>
  <c r="E198" i="3"/>
  <c r="O82" i="3"/>
  <c r="O89" i="3" s="1"/>
  <c r="L205" i="3"/>
  <c r="G197" i="2"/>
  <c r="G194" i="2"/>
  <c r="D197" i="2"/>
  <c r="I81" i="2"/>
  <c r="I88" i="2" s="1"/>
  <c r="K233" i="2"/>
  <c r="K230" i="2"/>
  <c r="H197" i="2"/>
  <c r="J202" i="2"/>
  <c r="I221" i="2"/>
  <c r="I43" i="2"/>
  <c r="L88" i="2"/>
  <c r="L81" i="2"/>
  <c r="B202" i="2"/>
  <c r="E81" i="2"/>
  <c r="E88" i="2"/>
  <c r="E221" i="2"/>
  <c r="E43" i="2"/>
  <c r="C204" i="2"/>
  <c r="J194" i="2"/>
  <c r="K81" i="2"/>
  <c r="K88" i="2"/>
  <c r="C233" i="2"/>
  <c r="C230" i="2"/>
  <c r="L43" i="2"/>
  <c r="L221" i="2"/>
  <c r="E197" i="2"/>
  <c r="B194" i="2"/>
  <c r="F221" i="2"/>
  <c r="F43" i="2"/>
  <c r="B221" i="2"/>
  <c r="B43" i="2"/>
  <c r="C81" i="2"/>
  <c r="C88" i="2" s="1"/>
  <c r="K221" i="2"/>
  <c r="K43" i="2"/>
  <c r="H88" i="2"/>
  <c r="H81" i="2"/>
  <c r="K234" i="2"/>
  <c r="K206" i="2"/>
  <c r="K203" i="2"/>
  <c r="D81" i="2"/>
  <c r="D88" i="2"/>
  <c r="C221" i="2"/>
  <c r="C43" i="2"/>
  <c r="H221" i="2"/>
  <c r="H43" i="2"/>
  <c r="I197" i="2"/>
  <c r="F81" i="2"/>
  <c r="F88" i="2" s="1"/>
  <c r="D221" i="2"/>
  <c r="D43" i="2"/>
  <c r="F197" i="2"/>
  <c r="C234" i="2"/>
  <c r="C206" i="2"/>
  <c r="L197" i="2"/>
  <c r="U199" i="5" l="1"/>
  <c r="AJ230" i="5"/>
  <c r="AJ227" i="5"/>
  <c r="W230" i="5"/>
  <c r="W227" i="5"/>
  <c r="AP225" i="5"/>
  <c r="AP208" i="5"/>
  <c r="U191" i="5"/>
  <c r="AD205" i="5"/>
  <c r="AD209" i="5" s="1"/>
  <c r="AB199" i="5"/>
  <c r="AE201" i="5"/>
  <c r="AA199" i="5"/>
  <c r="E199" i="5"/>
  <c r="AW199" i="5"/>
  <c r="AO199" i="5"/>
  <c r="AM191" i="5"/>
  <c r="F231" i="5"/>
  <c r="F203" i="5"/>
  <c r="AF200" i="5"/>
  <c r="AF199" i="5"/>
  <c r="AB230" i="5"/>
  <c r="AB227" i="5"/>
  <c r="T206" i="5"/>
  <c r="M199" i="5"/>
  <c r="C199" i="5"/>
  <c r="AA230" i="5"/>
  <c r="AA227" i="5"/>
  <c r="F201" i="5"/>
  <c r="E230" i="5"/>
  <c r="E227" i="5"/>
  <c r="AL208" i="5"/>
  <c r="AL225" i="5" s="1"/>
  <c r="AW230" i="5"/>
  <c r="AW227" i="5"/>
  <c r="AO230" i="5"/>
  <c r="AO227" i="5"/>
  <c r="AD208" i="5"/>
  <c r="AD225" i="5" s="1"/>
  <c r="AF191" i="5"/>
  <c r="N208" i="5"/>
  <c r="N211" i="5" s="1"/>
  <c r="N220" i="5" s="1"/>
  <c r="I201" i="5"/>
  <c r="I200" i="5"/>
  <c r="I199" i="5"/>
  <c r="T225" i="5"/>
  <c r="T208" i="5"/>
  <c r="J231" i="5"/>
  <c r="J203" i="5"/>
  <c r="M191" i="5"/>
  <c r="C191" i="5"/>
  <c r="S205" i="5"/>
  <c r="S209" i="5" s="1"/>
  <c r="S204" i="5"/>
  <c r="AQ205" i="5"/>
  <c r="AQ209" i="5" s="1"/>
  <c r="AQ204" i="5"/>
  <c r="AL205" i="5"/>
  <c r="K205" i="5"/>
  <c r="K209" i="5" s="1"/>
  <c r="K204" i="5"/>
  <c r="AM200" i="5"/>
  <c r="AM201" i="5" s="1"/>
  <c r="AM199" i="5"/>
  <c r="AC199" i="5"/>
  <c r="I230" i="5"/>
  <c r="I227" i="5"/>
  <c r="T211" i="5"/>
  <c r="AI199" i="5"/>
  <c r="AH199" i="5"/>
  <c r="AS199" i="5"/>
  <c r="AV199" i="5"/>
  <c r="AT204" i="5"/>
  <c r="AT205" i="5"/>
  <c r="AT209" i="5" s="1"/>
  <c r="AK230" i="5"/>
  <c r="AK227" i="5"/>
  <c r="P230" i="5"/>
  <c r="P227" i="5"/>
  <c r="Q201" i="5"/>
  <c r="Q200" i="5"/>
  <c r="Q199" i="5"/>
  <c r="R231" i="5"/>
  <c r="R203" i="5"/>
  <c r="AC191" i="5"/>
  <c r="AI191" i="5"/>
  <c r="AH191" i="5"/>
  <c r="X199" i="5"/>
  <c r="AG199" i="5"/>
  <c r="Z225" i="5"/>
  <c r="Z208" i="5"/>
  <c r="Z221" i="5" s="1"/>
  <c r="B199" i="5"/>
  <c r="B201" i="5" s="1"/>
  <c r="B200" i="5"/>
  <c r="H199" i="5"/>
  <c r="Y199" i="5"/>
  <c r="D199" i="5"/>
  <c r="AS191" i="5"/>
  <c r="O199" i="5"/>
  <c r="AV191" i="5"/>
  <c r="Q230" i="5"/>
  <c r="Q227" i="5"/>
  <c r="L208" i="5"/>
  <c r="L225" i="5" s="1"/>
  <c r="L221" i="5"/>
  <c r="V204" i="5"/>
  <c r="V205" i="5"/>
  <c r="V209" i="5" s="1"/>
  <c r="AR204" i="5"/>
  <c r="X230" i="5"/>
  <c r="X227" i="5"/>
  <c r="AG230" i="5"/>
  <c r="AG227" i="5"/>
  <c r="Z211" i="5"/>
  <c r="B230" i="5"/>
  <c r="B227" i="5"/>
  <c r="H230" i="5"/>
  <c r="H227" i="5"/>
  <c r="Y230" i="5"/>
  <c r="Y227" i="5"/>
  <c r="AP221" i="5"/>
  <c r="D230" i="5"/>
  <c r="D227" i="5"/>
  <c r="O230" i="5"/>
  <c r="O227" i="5"/>
  <c r="G199" i="5"/>
  <c r="N221" i="5"/>
  <c r="AD221" i="5"/>
  <c r="AU230" i="5"/>
  <c r="AU227" i="5"/>
  <c r="AN208" i="5"/>
  <c r="AN221" i="5" s="1"/>
  <c r="R200" i="5"/>
  <c r="L206" i="5"/>
  <c r="AE231" i="5"/>
  <c r="AE203" i="5"/>
  <c r="AU199" i="5"/>
  <c r="V201" i="5"/>
  <c r="AJ200" i="5"/>
  <c r="AJ199" i="5"/>
  <c r="AK200" i="5"/>
  <c r="AK199" i="5"/>
  <c r="W199" i="5"/>
  <c r="Z206" i="5"/>
  <c r="P200" i="5"/>
  <c r="P199" i="5"/>
  <c r="AP205" i="5"/>
  <c r="AP209" i="5" s="1"/>
  <c r="AP211" i="5" s="1"/>
  <c r="G191" i="5"/>
  <c r="T221" i="5"/>
  <c r="N230" i="4"/>
  <c r="N227" i="4"/>
  <c r="F199" i="4"/>
  <c r="M199" i="4"/>
  <c r="R199" i="4"/>
  <c r="F191" i="4"/>
  <c r="B199" i="4"/>
  <c r="J200" i="4"/>
  <c r="J199" i="4"/>
  <c r="K199" i="4"/>
  <c r="K200" i="4" s="1"/>
  <c r="K201" i="4" s="1"/>
  <c r="M191" i="4"/>
  <c r="R191" i="4"/>
  <c r="H199" i="4"/>
  <c r="H200" i="4" s="1"/>
  <c r="C199" i="4"/>
  <c r="G231" i="4"/>
  <c r="G203" i="4"/>
  <c r="B191" i="4"/>
  <c r="J191" i="4"/>
  <c r="Q230" i="4"/>
  <c r="Q227" i="4"/>
  <c r="P199" i="4"/>
  <c r="L231" i="4"/>
  <c r="L203" i="4"/>
  <c r="D231" i="4"/>
  <c r="D203" i="4"/>
  <c r="G201" i="4"/>
  <c r="P191" i="4"/>
  <c r="E199" i="4"/>
  <c r="E200" i="4" s="1"/>
  <c r="K230" i="4"/>
  <c r="K227" i="4"/>
  <c r="O230" i="4"/>
  <c r="O227" i="4"/>
  <c r="H230" i="4"/>
  <c r="H227" i="4"/>
  <c r="C230" i="4"/>
  <c r="C227" i="4"/>
  <c r="N199" i="4"/>
  <c r="N200" i="4" s="1"/>
  <c r="I204" i="4"/>
  <c r="Q199" i="4"/>
  <c r="O231" i="4"/>
  <c r="O203" i="4"/>
  <c r="E191" i="4"/>
  <c r="F234" i="3"/>
  <c r="F231" i="3"/>
  <c r="D234" i="3"/>
  <c r="D231" i="3"/>
  <c r="K234" i="3"/>
  <c r="K231" i="3"/>
  <c r="S204" i="3"/>
  <c r="S205" i="3"/>
  <c r="S203" i="3"/>
  <c r="B203" i="3"/>
  <c r="B204" i="3" s="1"/>
  <c r="P210" i="3"/>
  <c r="O215" i="3"/>
  <c r="E234" i="3"/>
  <c r="E231" i="3"/>
  <c r="S234" i="3"/>
  <c r="S231" i="3"/>
  <c r="J235" i="3"/>
  <c r="J207" i="3"/>
  <c r="G204" i="3"/>
  <c r="G203" i="3"/>
  <c r="O229" i="3"/>
  <c r="O212" i="3"/>
  <c r="O225" i="3" s="1"/>
  <c r="B195" i="3"/>
  <c r="H208" i="3"/>
  <c r="I235" i="3"/>
  <c r="I207" i="3"/>
  <c r="R203" i="3"/>
  <c r="R204" i="3" s="1"/>
  <c r="C203" i="3"/>
  <c r="C204" i="3" s="1"/>
  <c r="O210" i="3"/>
  <c r="N203" i="3"/>
  <c r="N204" i="3" s="1"/>
  <c r="L208" i="3"/>
  <c r="N195" i="3"/>
  <c r="Q203" i="3"/>
  <c r="R234" i="3"/>
  <c r="R231" i="3"/>
  <c r="F203" i="3"/>
  <c r="C195" i="3"/>
  <c r="M204" i="3"/>
  <c r="M203" i="3"/>
  <c r="Q195" i="3"/>
  <c r="G234" i="3"/>
  <c r="G231" i="3"/>
  <c r="E203" i="3"/>
  <c r="E204" i="3" s="1"/>
  <c r="M234" i="3"/>
  <c r="M231" i="3"/>
  <c r="D204" i="3"/>
  <c r="D203" i="3"/>
  <c r="K203" i="3"/>
  <c r="P212" i="3"/>
  <c r="P229" i="3" s="1"/>
  <c r="B233" i="2"/>
  <c r="B230" i="2"/>
  <c r="E202" i="2"/>
  <c r="J233" i="2"/>
  <c r="J230" i="2"/>
  <c r="B234" i="2"/>
  <c r="B206" i="2"/>
  <c r="J203" i="2"/>
  <c r="J204" i="2" s="1"/>
  <c r="D202" i="2"/>
  <c r="L202" i="2"/>
  <c r="L194" i="2"/>
  <c r="E194" i="2"/>
  <c r="B203" i="2"/>
  <c r="D194" i="2"/>
  <c r="C207" i="2"/>
  <c r="J234" i="2"/>
  <c r="J206" i="2"/>
  <c r="I203" i="2"/>
  <c r="I202" i="2"/>
  <c r="K204" i="2"/>
  <c r="H202" i="2"/>
  <c r="G233" i="2"/>
  <c r="G230" i="2"/>
  <c r="I194" i="2"/>
  <c r="K207" i="2"/>
  <c r="H194" i="2"/>
  <c r="G203" i="2"/>
  <c r="G202" i="2"/>
  <c r="F202" i="2"/>
  <c r="F203" i="2" s="1"/>
  <c r="F194" i="2"/>
  <c r="N229" i="5" l="1"/>
  <c r="N228" i="5"/>
  <c r="N233" i="5" s="1"/>
  <c r="N224" i="5"/>
  <c r="N222" i="5"/>
  <c r="N232" i="5" s="1"/>
  <c r="N234" i="5" s="1"/>
  <c r="H201" i="5"/>
  <c r="D231" i="5"/>
  <c r="D203" i="5"/>
  <c r="W200" i="5"/>
  <c r="W201" i="5" s="1"/>
  <c r="AJ201" i="5"/>
  <c r="D200" i="5"/>
  <c r="H200" i="5"/>
  <c r="AG231" i="5"/>
  <c r="AG203" i="5"/>
  <c r="AI230" i="5"/>
  <c r="AI227" i="5"/>
  <c r="AV231" i="5"/>
  <c r="AV203" i="5"/>
  <c r="AH231" i="5"/>
  <c r="AH203" i="5"/>
  <c r="AQ206" i="5"/>
  <c r="J206" i="5"/>
  <c r="J205" i="5"/>
  <c r="J209" i="5" s="1"/>
  <c r="J204" i="5"/>
  <c r="M200" i="5"/>
  <c r="M201" i="5" s="1"/>
  <c r="AF201" i="5"/>
  <c r="E231" i="5"/>
  <c r="E203" i="5"/>
  <c r="AB231" i="5"/>
  <c r="AB203" i="5"/>
  <c r="L211" i="5"/>
  <c r="G230" i="5"/>
  <c r="G227" i="5"/>
  <c r="L220" i="5"/>
  <c r="AR205" i="5"/>
  <c r="AR209" i="5" s="1"/>
  <c r="O231" i="5"/>
  <c r="O203" i="5"/>
  <c r="D201" i="5"/>
  <c r="AG200" i="5"/>
  <c r="AV200" i="5"/>
  <c r="AH200" i="5"/>
  <c r="N225" i="5"/>
  <c r="AO231" i="5"/>
  <c r="AO203" i="5"/>
  <c r="E200" i="5"/>
  <c r="AB200" i="5"/>
  <c r="AH230" i="5"/>
  <c r="AH227" i="5"/>
  <c r="P231" i="5"/>
  <c r="P203" i="5"/>
  <c r="AK231" i="5"/>
  <c r="AK203" i="5"/>
  <c r="R201" i="5"/>
  <c r="O200" i="5"/>
  <c r="AG201" i="5"/>
  <c r="AC230" i="5"/>
  <c r="AC227" i="5"/>
  <c r="AV201" i="5"/>
  <c r="AH201" i="5"/>
  <c r="K225" i="5"/>
  <c r="K208" i="5"/>
  <c r="K221" i="5"/>
  <c r="S208" i="5"/>
  <c r="S225" i="5" s="1"/>
  <c r="S221" i="5"/>
  <c r="AF230" i="5"/>
  <c r="AF227" i="5"/>
  <c r="T220" i="5"/>
  <c r="F204" i="5"/>
  <c r="AO200" i="5"/>
  <c r="AO201" i="5" s="1"/>
  <c r="E201" i="5"/>
  <c r="AU231" i="5"/>
  <c r="AU203" i="5"/>
  <c r="AR208" i="5"/>
  <c r="AR221" i="5" s="1"/>
  <c r="Y231" i="5"/>
  <c r="Y203" i="5"/>
  <c r="R204" i="5"/>
  <c r="AC231" i="5"/>
  <c r="AC203" i="5"/>
  <c r="K211" i="5"/>
  <c r="S211" i="5"/>
  <c r="C231" i="5"/>
  <c r="C203" i="5"/>
  <c r="AA231" i="5"/>
  <c r="AA203" i="5"/>
  <c r="AD211" i="5"/>
  <c r="H231" i="5"/>
  <c r="H203" i="5"/>
  <c r="P201" i="5"/>
  <c r="AK201" i="5"/>
  <c r="AU200" i="5"/>
  <c r="AN225" i="5"/>
  <c r="G231" i="5"/>
  <c r="G203" i="5"/>
  <c r="Y200" i="5"/>
  <c r="B231" i="5"/>
  <c r="B203" i="5"/>
  <c r="X231" i="5"/>
  <c r="X203" i="5"/>
  <c r="AS231" i="5"/>
  <c r="AS203" i="5"/>
  <c r="AI231" i="5"/>
  <c r="AI203" i="5"/>
  <c r="AC200" i="5"/>
  <c r="AC201" i="5" s="1"/>
  <c r="K206" i="5"/>
  <c r="S206" i="5"/>
  <c r="C200" i="5"/>
  <c r="AA200" i="5"/>
  <c r="U230" i="5"/>
  <c r="U227" i="5"/>
  <c r="U231" i="5"/>
  <c r="U203" i="5"/>
  <c r="M231" i="5"/>
  <c r="M203" i="5"/>
  <c r="Z220" i="5"/>
  <c r="AU201" i="5"/>
  <c r="G200" i="5"/>
  <c r="V225" i="5"/>
  <c r="V208" i="5"/>
  <c r="V221" i="5" s="1"/>
  <c r="AS230" i="5"/>
  <c r="AS227" i="5"/>
  <c r="Y201" i="5"/>
  <c r="X200" i="5"/>
  <c r="Q231" i="5"/>
  <c r="Q203" i="5"/>
  <c r="AT225" i="5"/>
  <c r="AT208" i="5"/>
  <c r="AT221" i="5" s="1"/>
  <c r="AS200" i="5"/>
  <c r="AI200" i="5"/>
  <c r="AL209" i="5"/>
  <c r="AL211" i="5" s="1"/>
  <c r="AL206" i="5"/>
  <c r="C230" i="5"/>
  <c r="C227" i="5"/>
  <c r="I231" i="5"/>
  <c r="I203" i="5"/>
  <c r="C201" i="5"/>
  <c r="AM230" i="5"/>
  <c r="AM227" i="5"/>
  <c r="AW231" i="5"/>
  <c r="AW203" i="5"/>
  <c r="AA201" i="5"/>
  <c r="AN211" i="5"/>
  <c r="AN220" i="5" s="1"/>
  <c r="U200" i="5"/>
  <c r="AD206" i="5"/>
  <c r="W231" i="5"/>
  <c r="W203" i="5"/>
  <c r="AJ231" i="5"/>
  <c r="AJ203" i="5"/>
  <c r="AE204" i="5"/>
  <c r="G201" i="5"/>
  <c r="V206" i="5"/>
  <c r="AV230" i="5"/>
  <c r="AV227" i="5"/>
  <c r="X201" i="5"/>
  <c r="AT206" i="5"/>
  <c r="AS201" i="5"/>
  <c r="AI201" i="5"/>
  <c r="AM231" i="5"/>
  <c r="AM203" i="5"/>
  <c r="AQ208" i="5"/>
  <c r="AQ225" i="5" s="1"/>
  <c r="M230" i="5"/>
  <c r="M227" i="5"/>
  <c r="AF231" i="5"/>
  <c r="AF203" i="5"/>
  <c r="AP206" i="5"/>
  <c r="AP220" i="5" s="1"/>
  <c r="AW200" i="5"/>
  <c r="U201" i="5"/>
  <c r="F230" i="4"/>
  <c r="F227" i="4"/>
  <c r="Q200" i="4"/>
  <c r="B230" i="4"/>
  <c r="B227" i="4"/>
  <c r="H231" i="4"/>
  <c r="H203" i="4"/>
  <c r="R231" i="4"/>
  <c r="R203" i="4"/>
  <c r="N231" i="4"/>
  <c r="N203" i="4"/>
  <c r="F231" i="4"/>
  <c r="F203" i="4"/>
  <c r="P230" i="4"/>
  <c r="P227" i="4"/>
  <c r="P231" i="4"/>
  <c r="P203" i="4"/>
  <c r="G204" i="4"/>
  <c r="H201" i="4"/>
  <c r="J231" i="4"/>
  <c r="J203" i="4"/>
  <c r="R200" i="4"/>
  <c r="R201" i="4" s="1"/>
  <c r="F200" i="4"/>
  <c r="F201" i="4" s="1"/>
  <c r="I208" i="4"/>
  <c r="I225" i="4" s="1"/>
  <c r="E230" i="4"/>
  <c r="E227" i="4"/>
  <c r="I205" i="4"/>
  <c r="I209" i="4" s="1"/>
  <c r="E231" i="4"/>
  <c r="E203" i="4"/>
  <c r="P200" i="4"/>
  <c r="R230" i="4"/>
  <c r="R227" i="4"/>
  <c r="J201" i="4"/>
  <c r="N201" i="4"/>
  <c r="J230" i="4"/>
  <c r="J227" i="4"/>
  <c r="O204" i="4"/>
  <c r="O205" i="4" s="1"/>
  <c r="O209" i="4" s="1"/>
  <c r="I206" i="4"/>
  <c r="C231" i="4"/>
  <c r="C203" i="4"/>
  <c r="M230" i="4"/>
  <c r="M227" i="4"/>
  <c r="B231" i="4"/>
  <c r="B203" i="4"/>
  <c r="M231" i="4"/>
  <c r="M203" i="4"/>
  <c r="Q231" i="4"/>
  <c r="Q203" i="4"/>
  <c r="L204" i="4"/>
  <c r="L205" i="4" s="1"/>
  <c r="L209" i="4" s="1"/>
  <c r="E201" i="4"/>
  <c r="D204" i="4"/>
  <c r="C200" i="4"/>
  <c r="C201" i="4" s="1"/>
  <c r="K231" i="4"/>
  <c r="K203" i="4"/>
  <c r="B200" i="4"/>
  <c r="B201" i="4" s="1"/>
  <c r="M200" i="4"/>
  <c r="M201" i="4" s="1"/>
  <c r="P225" i="3"/>
  <c r="Q235" i="3"/>
  <c r="Q207" i="3"/>
  <c r="R205" i="3"/>
  <c r="B205" i="3"/>
  <c r="H212" i="3"/>
  <c r="H229" i="3" s="1"/>
  <c r="H225" i="3"/>
  <c r="L212" i="3"/>
  <c r="L229" i="3" s="1"/>
  <c r="C234" i="3"/>
  <c r="C231" i="3"/>
  <c r="K235" i="3"/>
  <c r="K207" i="3"/>
  <c r="N235" i="3"/>
  <c r="N207" i="3"/>
  <c r="F235" i="3"/>
  <c r="F207" i="3"/>
  <c r="K204" i="3"/>
  <c r="F204" i="3"/>
  <c r="F205" i="3" s="1"/>
  <c r="N234" i="3"/>
  <c r="N231" i="3"/>
  <c r="N205" i="3"/>
  <c r="P215" i="3"/>
  <c r="P224" i="3" s="1"/>
  <c r="C235" i="3"/>
  <c r="C207" i="3"/>
  <c r="D205" i="3"/>
  <c r="M205" i="3"/>
  <c r="C205" i="3"/>
  <c r="J208" i="3"/>
  <c r="R235" i="3"/>
  <c r="R207" i="3"/>
  <c r="B235" i="3"/>
  <c r="B207" i="3"/>
  <c r="O224" i="3"/>
  <c r="I208" i="3"/>
  <c r="G235" i="3"/>
  <c r="G207" i="3"/>
  <c r="H209" i="3"/>
  <c r="H213" i="3" s="1"/>
  <c r="Q234" i="3"/>
  <c r="Q231" i="3"/>
  <c r="Q204" i="3"/>
  <c r="Q205" i="3" s="1"/>
  <c r="B234" i="3"/>
  <c r="B231" i="3"/>
  <c r="E235" i="3"/>
  <c r="E207" i="3"/>
  <c r="D235" i="3"/>
  <c r="D207" i="3"/>
  <c r="E205" i="3"/>
  <c r="M235" i="3"/>
  <c r="M207" i="3"/>
  <c r="L209" i="3"/>
  <c r="G205" i="3"/>
  <c r="S235" i="3"/>
  <c r="S207" i="3"/>
  <c r="E233" i="2"/>
  <c r="E230" i="2"/>
  <c r="E234" i="2"/>
  <c r="E206" i="2"/>
  <c r="D234" i="2"/>
  <c r="D206" i="2"/>
  <c r="I204" i="2"/>
  <c r="B204" i="2"/>
  <c r="J208" i="2"/>
  <c r="J212" i="2" s="1"/>
  <c r="J209" i="2"/>
  <c r="J207" i="2"/>
  <c r="L233" i="2"/>
  <c r="L230" i="2"/>
  <c r="E203" i="2"/>
  <c r="D203" i="2"/>
  <c r="D204" i="2" s="1"/>
  <c r="F204" i="2"/>
  <c r="L234" i="2"/>
  <c r="L206" i="2"/>
  <c r="K211" i="2"/>
  <c r="K228" i="2" s="1"/>
  <c r="I233" i="2"/>
  <c r="I230" i="2"/>
  <c r="L203" i="2"/>
  <c r="L204" i="2" s="1"/>
  <c r="B207" i="2"/>
  <c r="H234" i="2"/>
  <c r="H206" i="2"/>
  <c r="H233" i="2"/>
  <c r="H230" i="2"/>
  <c r="F234" i="2"/>
  <c r="F206" i="2"/>
  <c r="F233" i="2"/>
  <c r="F230" i="2"/>
  <c r="C211" i="2"/>
  <c r="C224" i="2" s="1"/>
  <c r="D233" i="2"/>
  <c r="D230" i="2"/>
  <c r="H203" i="2"/>
  <c r="H204" i="2" s="1"/>
  <c r="K208" i="2"/>
  <c r="K212" i="2" s="1"/>
  <c r="K214" i="2" s="1"/>
  <c r="G234" i="2"/>
  <c r="G206" i="2"/>
  <c r="G204" i="2"/>
  <c r="I234" i="2"/>
  <c r="I206" i="2"/>
  <c r="C208" i="2"/>
  <c r="C212" i="2" s="1"/>
  <c r="E204" i="5" l="1"/>
  <c r="D205" i="5"/>
  <c r="D209" i="5" s="1"/>
  <c r="D204" i="5"/>
  <c r="AW201" i="5"/>
  <c r="AQ211" i="5"/>
  <c r="AQ220" i="5" s="1"/>
  <c r="AL220" i="5"/>
  <c r="B204" i="5"/>
  <c r="AA204" i="5"/>
  <c r="AC205" i="5"/>
  <c r="AC209" i="5" s="1"/>
  <c r="AC204" i="5"/>
  <c r="AR225" i="5"/>
  <c r="F225" i="5"/>
  <c r="F208" i="5"/>
  <c r="AK204" i="5"/>
  <c r="AG204" i="5"/>
  <c r="AG205" i="5" s="1"/>
  <c r="Q206" i="5"/>
  <c r="Q204" i="5"/>
  <c r="Q205" i="5"/>
  <c r="Q209" i="5" s="1"/>
  <c r="AP228" i="5"/>
  <c r="AP229" i="5"/>
  <c r="AP224" i="5"/>
  <c r="AP222" i="5"/>
  <c r="AP232" i="5" s="1"/>
  <c r="AQ221" i="5"/>
  <c r="W205" i="5"/>
  <c r="W209" i="5" s="1"/>
  <c r="W204" i="5"/>
  <c r="AS204" i="5"/>
  <c r="AU204" i="5"/>
  <c r="F205" i="5"/>
  <c r="AO205" i="5"/>
  <c r="AO209" i="5" s="1"/>
  <c r="AO204" i="5"/>
  <c r="O204" i="5"/>
  <c r="AH204" i="5"/>
  <c r="AH205" i="5" s="1"/>
  <c r="AR206" i="5"/>
  <c r="U204" i="5"/>
  <c r="U206" i="5"/>
  <c r="U205" i="5"/>
  <c r="U209" i="5" s="1"/>
  <c r="N74" i="5"/>
  <c r="N99" i="5" s="1"/>
  <c r="N61" i="5"/>
  <c r="N60" i="5"/>
  <c r="N59" i="5"/>
  <c r="N131" i="5" s="1"/>
  <c r="N55" i="5"/>
  <c r="N52" i="5"/>
  <c r="N62" i="5"/>
  <c r="AF204" i="5"/>
  <c r="AF206" i="5" s="1"/>
  <c r="AF205" i="5"/>
  <c r="AF209" i="5" s="1"/>
  <c r="AE225" i="5"/>
  <c r="AE208" i="5"/>
  <c r="Z229" i="5"/>
  <c r="Z224" i="5"/>
  <c r="Z222" i="5"/>
  <c r="Z228" i="5"/>
  <c r="R208" i="5"/>
  <c r="R221" i="5" s="1"/>
  <c r="L229" i="5"/>
  <c r="L228" i="5"/>
  <c r="L224" i="5"/>
  <c r="L222" i="5"/>
  <c r="AE205" i="5"/>
  <c r="AD220" i="5"/>
  <c r="M204" i="5"/>
  <c r="AT211" i="5"/>
  <c r="AT220" i="5" s="1"/>
  <c r="V211" i="5"/>
  <c r="V220" i="5" s="1"/>
  <c r="H204" i="5"/>
  <c r="AL221" i="5"/>
  <c r="T229" i="5"/>
  <c r="T228" i="5"/>
  <c r="T224" i="5"/>
  <c r="T222" i="5"/>
  <c r="O201" i="5"/>
  <c r="P204" i="5"/>
  <c r="AR211" i="5"/>
  <c r="AV204" i="5"/>
  <c r="AW206" i="5"/>
  <c r="AW205" i="5"/>
  <c r="AW209" i="5" s="1"/>
  <c r="AW204" i="5"/>
  <c r="AI204" i="5"/>
  <c r="AM204" i="5"/>
  <c r="I205" i="5"/>
  <c r="I209" i="5" s="1"/>
  <c r="I204" i="5"/>
  <c r="S220" i="5"/>
  <c r="C204" i="5"/>
  <c r="R205" i="5"/>
  <c r="R209" i="5" s="1"/>
  <c r="AB206" i="5"/>
  <c r="AB205" i="5"/>
  <c r="AB209" i="5" s="1"/>
  <c r="AB204" i="5"/>
  <c r="J225" i="5"/>
  <c r="J208" i="5"/>
  <c r="J221" i="5" s="1"/>
  <c r="AJ204" i="5"/>
  <c r="AJ205" i="5"/>
  <c r="AJ209" i="5" s="1"/>
  <c r="AN229" i="5"/>
  <c r="AN228" i="5"/>
  <c r="AN233" i="5" s="1"/>
  <c r="AN224" i="5"/>
  <c r="AN222" i="5"/>
  <c r="K220" i="5"/>
  <c r="X204" i="5"/>
  <c r="X206" i="5"/>
  <c r="X205" i="5"/>
  <c r="X209" i="5" s="1"/>
  <c r="G205" i="5"/>
  <c r="G209" i="5" s="1"/>
  <c r="G204" i="5"/>
  <c r="Y204" i="5"/>
  <c r="Y205" i="5" s="1"/>
  <c r="AB201" i="5"/>
  <c r="J211" i="5"/>
  <c r="J220" i="5" s="1"/>
  <c r="I221" i="4"/>
  <c r="L206" i="4"/>
  <c r="D206" i="4"/>
  <c r="D221" i="4"/>
  <c r="L208" i="4"/>
  <c r="L225" i="4" s="1"/>
  <c r="B204" i="4"/>
  <c r="O208" i="4"/>
  <c r="O221" i="4" s="1"/>
  <c r="J205" i="4"/>
  <c r="J209" i="4" s="1"/>
  <c r="J204" i="4"/>
  <c r="Q204" i="4"/>
  <c r="O206" i="4"/>
  <c r="L221" i="4"/>
  <c r="D208" i="4"/>
  <c r="D225" i="4" s="1"/>
  <c r="D205" i="4"/>
  <c r="D209" i="4" s="1"/>
  <c r="E204" i="4"/>
  <c r="G208" i="4"/>
  <c r="H204" i="4"/>
  <c r="Q201" i="4"/>
  <c r="C204" i="4"/>
  <c r="G205" i="4"/>
  <c r="G209" i="4" s="1"/>
  <c r="F204" i="4"/>
  <c r="P201" i="4"/>
  <c r="K204" i="4"/>
  <c r="K205" i="4"/>
  <c r="K209" i="4" s="1"/>
  <c r="M204" i="4"/>
  <c r="M206" i="4" s="1"/>
  <c r="M205" i="4"/>
  <c r="M209" i="4" s="1"/>
  <c r="R204" i="4"/>
  <c r="I211" i="4"/>
  <c r="I220" i="4" s="1"/>
  <c r="P204" i="4"/>
  <c r="P205" i="4" s="1"/>
  <c r="P209" i="4" s="1"/>
  <c r="N204" i="4"/>
  <c r="P226" i="3"/>
  <c r="P233" i="3"/>
  <c r="P228" i="3"/>
  <c r="P232" i="3"/>
  <c r="G209" i="3"/>
  <c r="G213" i="3" s="1"/>
  <c r="G208" i="3"/>
  <c r="C209" i="3"/>
  <c r="C213" i="3" s="1"/>
  <c r="C208" i="3"/>
  <c r="L213" i="3"/>
  <c r="L215" i="3" s="1"/>
  <c r="L210" i="3"/>
  <c r="L224" i="3" s="1"/>
  <c r="M208" i="3"/>
  <c r="M209" i="3" s="1"/>
  <c r="K208" i="3"/>
  <c r="F209" i="3"/>
  <c r="F213" i="3" s="1"/>
  <c r="F208" i="3"/>
  <c r="H210" i="3"/>
  <c r="Q208" i="3"/>
  <c r="D208" i="3"/>
  <c r="D210" i="3"/>
  <c r="D209" i="3"/>
  <c r="D213" i="3" s="1"/>
  <c r="K205" i="3"/>
  <c r="N208" i="3"/>
  <c r="N209" i="3" s="1"/>
  <c r="N213" i="3" s="1"/>
  <c r="O232" i="3"/>
  <c r="O228" i="3"/>
  <c r="O226" i="3"/>
  <c r="O233" i="3"/>
  <c r="I212" i="3"/>
  <c r="B208" i="3"/>
  <c r="J212" i="3"/>
  <c r="J229" i="3" s="1"/>
  <c r="R209" i="3"/>
  <c r="R213" i="3" s="1"/>
  <c r="R208" i="3"/>
  <c r="S208" i="3"/>
  <c r="E208" i="3"/>
  <c r="H215" i="3"/>
  <c r="I209" i="3"/>
  <c r="J209" i="3"/>
  <c r="C228" i="2"/>
  <c r="C214" i="2"/>
  <c r="L207" i="2"/>
  <c r="H207" i="2"/>
  <c r="K224" i="2"/>
  <c r="G207" i="2"/>
  <c r="G208" i="2" s="1"/>
  <c r="K209" i="2"/>
  <c r="K223" i="2" s="1"/>
  <c r="B211" i="2"/>
  <c r="B224" i="2" s="1"/>
  <c r="D207" i="2"/>
  <c r="F207" i="2"/>
  <c r="F208" i="2"/>
  <c r="F212" i="2" s="1"/>
  <c r="C209" i="2"/>
  <c r="C223" i="2" s="1"/>
  <c r="I207" i="2"/>
  <c r="B208" i="2"/>
  <c r="B212" i="2" s="1"/>
  <c r="E204" i="2"/>
  <c r="J228" i="2"/>
  <c r="J211" i="2"/>
  <c r="J214" i="2" s="1"/>
  <c r="J223" i="2" s="1"/>
  <c r="J224" i="2"/>
  <c r="E207" i="2"/>
  <c r="E208" i="2"/>
  <c r="E212" i="2" s="1"/>
  <c r="AG209" i="5" l="1"/>
  <c r="AG206" i="5"/>
  <c r="AH209" i="5"/>
  <c r="AH206" i="5"/>
  <c r="H206" i="5"/>
  <c r="J228" i="5"/>
  <c r="J229" i="5"/>
  <c r="J224" i="5"/>
  <c r="J222" i="5"/>
  <c r="V229" i="5"/>
  <c r="V228" i="5"/>
  <c r="V233" i="5" s="1"/>
  <c r="V224" i="5"/>
  <c r="V222" i="5"/>
  <c r="AQ228" i="5"/>
  <c r="AQ233" i="5" s="1"/>
  <c r="AQ229" i="5"/>
  <c r="AQ224" i="5"/>
  <c r="AQ222" i="5"/>
  <c r="AQ232" i="5" s="1"/>
  <c r="AQ234" i="5" s="1"/>
  <c r="AM206" i="5"/>
  <c r="AT229" i="5"/>
  <c r="AT228" i="5"/>
  <c r="AT224" i="5"/>
  <c r="AT222" i="5"/>
  <c r="AT232" i="5" s="1"/>
  <c r="Y209" i="5"/>
  <c r="Y206" i="5"/>
  <c r="M206" i="5"/>
  <c r="M220" i="5" s="1"/>
  <c r="AU206" i="5"/>
  <c r="G206" i="5"/>
  <c r="AB208" i="5"/>
  <c r="AB221" i="5" s="1"/>
  <c r="AS221" i="5"/>
  <c r="AM205" i="5"/>
  <c r="AM209" i="5" s="1"/>
  <c r="R206" i="5"/>
  <c r="L233" i="5"/>
  <c r="N114" i="5"/>
  <c r="O225" i="5"/>
  <c r="O208" i="5"/>
  <c r="AU205" i="5"/>
  <c r="AU209" i="5" s="1"/>
  <c r="W206" i="5"/>
  <c r="Q211" i="5"/>
  <c r="Q220" i="5" s="1"/>
  <c r="B205" i="5"/>
  <c r="B209" i="5" s="1"/>
  <c r="B211" i="5" s="1"/>
  <c r="E208" i="5"/>
  <c r="E225" i="5" s="1"/>
  <c r="S229" i="5"/>
  <c r="S224" i="5"/>
  <c r="S222" i="5"/>
  <c r="S228" i="5"/>
  <c r="S233" i="5" s="1"/>
  <c r="P225" i="5"/>
  <c r="P208" i="5"/>
  <c r="M208" i="5"/>
  <c r="M225" i="5" s="1"/>
  <c r="N111" i="5"/>
  <c r="N94" i="5"/>
  <c r="N106" i="5"/>
  <c r="N92" i="5"/>
  <c r="N93" i="5"/>
  <c r="N53" i="5"/>
  <c r="AJ206" i="5"/>
  <c r="AB211" i="5"/>
  <c r="AB220" i="5" s="1"/>
  <c r="O205" i="5"/>
  <c r="Q208" i="5"/>
  <c r="Q221" i="5" s="1"/>
  <c r="AK225" i="5"/>
  <c r="AK208" i="5"/>
  <c r="AC225" i="5"/>
  <c r="AC208" i="5"/>
  <c r="AC221" i="5"/>
  <c r="E205" i="5"/>
  <c r="AU208" i="5"/>
  <c r="AU225" i="5" s="1"/>
  <c r="AJ211" i="5"/>
  <c r="I206" i="5"/>
  <c r="AI208" i="5"/>
  <c r="AV225" i="5"/>
  <c r="AV208" i="5"/>
  <c r="H208" i="5"/>
  <c r="H221" i="5" s="1"/>
  <c r="N42" i="5"/>
  <c r="AS205" i="5"/>
  <c r="AS209" i="5" s="1"/>
  <c r="AS211" i="5" s="1"/>
  <c r="AP234" i="5"/>
  <c r="AC211" i="5"/>
  <c r="B208" i="5"/>
  <c r="B225" i="5" s="1"/>
  <c r="B221" i="5"/>
  <c r="X208" i="5"/>
  <c r="X225" i="5" s="1"/>
  <c r="AJ208" i="5"/>
  <c r="AJ225" i="5" s="1"/>
  <c r="R211" i="5"/>
  <c r="I208" i="5"/>
  <c r="I221" i="5" s="1"/>
  <c r="AI205" i="5"/>
  <c r="AV205" i="5"/>
  <c r="T232" i="5"/>
  <c r="H205" i="5"/>
  <c r="H209" i="5" s="1"/>
  <c r="AD229" i="5"/>
  <c r="AD228" i="5"/>
  <c r="AD233" i="5" s="1"/>
  <c r="AD224" i="5"/>
  <c r="AD222" i="5"/>
  <c r="AD232" i="5" s="1"/>
  <c r="AD234" i="5" s="1"/>
  <c r="R225" i="5"/>
  <c r="N88" i="5"/>
  <c r="U208" i="5"/>
  <c r="U221" i="5" s="1"/>
  <c r="AO208" i="5"/>
  <c r="AO221" i="5" s="1"/>
  <c r="AK205" i="5"/>
  <c r="AC206" i="5"/>
  <c r="AL229" i="5"/>
  <c r="AL228" i="5"/>
  <c r="AL224" i="5"/>
  <c r="AL222" i="5"/>
  <c r="AL232" i="5" s="1"/>
  <c r="D208" i="5"/>
  <c r="D211" i="5" s="1"/>
  <c r="D221" i="5"/>
  <c r="K228" i="5"/>
  <c r="K233" i="5" s="1"/>
  <c r="K229" i="5"/>
  <c r="K224" i="5"/>
  <c r="K222" i="5"/>
  <c r="K232" i="5" s="1"/>
  <c r="K234" i="5" s="1"/>
  <c r="C208" i="5"/>
  <c r="C225" i="5" s="1"/>
  <c r="C221" i="5"/>
  <c r="AE209" i="5"/>
  <c r="AE211" i="5" s="1"/>
  <c r="AE206" i="5"/>
  <c r="Z233" i="5"/>
  <c r="AF211" i="5"/>
  <c r="AF220" i="5" s="1"/>
  <c r="AR220" i="5"/>
  <c r="AO211" i="5"/>
  <c r="AS225" i="5"/>
  <c r="AS208" i="5"/>
  <c r="AA225" i="5"/>
  <c r="AA208" i="5"/>
  <c r="AA221" i="5" s="1"/>
  <c r="AJ221" i="5"/>
  <c r="AM208" i="5"/>
  <c r="AM221" i="5" s="1"/>
  <c r="Y225" i="5"/>
  <c r="Y208" i="5"/>
  <c r="AN232" i="5"/>
  <c r="AN234" i="5" s="1"/>
  <c r="C205" i="5"/>
  <c r="C209" i="5" s="1"/>
  <c r="AW208" i="5"/>
  <c r="AW221" i="5" s="1"/>
  <c r="T233" i="5"/>
  <c r="Z232" i="5"/>
  <c r="AF208" i="5"/>
  <c r="AF221" i="5" s="1"/>
  <c r="AO206" i="5"/>
  <c r="AP233" i="5"/>
  <c r="AA205" i="5"/>
  <c r="AA209" i="5" s="1"/>
  <c r="AA211" i="5" s="1"/>
  <c r="D206" i="5"/>
  <c r="G208" i="5"/>
  <c r="G221" i="5" s="1"/>
  <c r="P205" i="5"/>
  <c r="P209" i="5" s="1"/>
  <c r="P211" i="5" s="1"/>
  <c r="M205" i="5"/>
  <c r="M209" i="5" s="1"/>
  <c r="M211" i="5" s="1"/>
  <c r="L232" i="5"/>
  <c r="L234" i="5" s="1"/>
  <c r="AH225" i="5"/>
  <c r="AH208" i="5"/>
  <c r="AH221" i="5" s="1"/>
  <c r="F209" i="5"/>
  <c r="F211" i="5" s="1"/>
  <c r="F206" i="5"/>
  <c r="F220" i="5" s="1"/>
  <c r="W208" i="5"/>
  <c r="W221" i="5" s="1"/>
  <c r="AG208" i="5"/>
  <c r="AG221" i="5" s="1"/>
  <c r="AA206" i="5"/>
  <c r="AA220" i="5" s="1"/>
  <c r="Y221" i="5"/>
  <c r="G211" i="4"/>
  <c r="O211" i="4"/>
  <c r="J206" i="4"/>
  <c r="H206" i="4"/>
  <c r="I224" i="4"/>
  <c r="I229" i="4"/>
  <c r="I222" i="4"/>
  <c r="I232" i="4" s="1"/>
  <c r="I228" i="4"/>
  <c r="Q208" i="4"/>
  <c r="Q225" i="4" s="1"/>
  <c r="K208" i="4"/>
  <c r="K221" i="4" s="1"/>
  <c r="C205" i="4"/>
  <c r="C209" i="4" s="1"/>
  <c r="Q205" i="4"/>
  <c r="Q209" i="4" s="1"/>
  <c r="O225" i="4"/>
  <c r="P208" i="4"/>
  <c r="P211" i="4" s="1"/>
  <c r="K206" i="4"/>
  <c r="P206" i="4"/>
  <c r="G206" i="4"/>
  <c r="G220" i="4" s="1"/>
  <c r="D211" i="4"/>
  <c r="D220" i="4" s="1"/>
  <c r="Q206" i="4"/>
  <c r="M211" i="4"/>
  <c r="M220" i="4" s="1"/>
  <c r="C208" i="4"/>
  <c r="G221" i="4"/>
  <c r="B208" i="4"/>
  <c r="B225" i="4" s="1"/>
  <c r="M208" i="4"/>
  <c r="M221" i="4" s="1"/>
  <c r="L211" i="4"/>
  <c r="L220" i="4" s="1"/>
  <c r="G225" i="4"/>
  <c r="B205" i="4"/>
  <c r="B209" i="4" s="1"/>
  <c r="H208" i="4"/>
  <c r="H225" i="4" s="1"/>
  <c r="N208" i="4"/>
  <c r="R208" i="4"/>
  <c r="R225" i="4" s="1"/>
  <c r="F208" i="4"/>
  <c r="E225" i="4"/>
  <c r="E208" i="4"/>
  <c r="H205" i="4"/>
  <c r="H209" i="4" s="1"/>
  <c r="N205" i="4"/>
  <c r="R205" i="4"/>
  <c r="R209" i="4" s="1"/>
  <c r="F205" i="4"/>
  <c r="H221" i="4"/>
  <c r="E205" i="4"/>
  <c r="E209" i="4" s="1"/>
  <c r="O220" i="4"/>
  <c r="J208" i="4"/>
  <c r="J221" i="4" s="1"/>
  <c r="M213" i="3"/>
  <c r="M215" i="3" s="1"/>
  <c r="M210" i="3"/>
  <c r="M224" i="3" s="1"/>
  <c r="E229" i="3"/>
  <c r="E212" i="3"/>
  <c r="I229" i="3"/>
  <c r="Q209" i="3"/>
  <c r="Q213" i="3" s="1"/>
  <c r="G210" i="3"/>
  <c r="Q225" i="3"/>
  <c r="N210" i="3"/>
  <c r="K210" i="3"/>
  <c r="S229" i="3"/>
  <c r="S212" i="3"/>
  <c r="K209" i="3"/>
  <c r="K213" i="3" s="1"/>
  <c r="J213" i="3"/>
  <c r="J215" i="3" s="1"/>
  <c r="J210" i="3"/>
  <c r="J224" i="3" s="1"/>
  <c r="S210" i="3"/>
  <c r="S224" i="3" s="1"/>
  <c r="H224" i="3"/>
  <c r="L225" i="3"/>
  <c r="C212" i="3"/>
  <c r="C225" i="3" s="1"/>
  <c r="P237" i="3"/>
  <c r="J225" i="3"/>
  <c r="I213" i="3"/>
  <c r="I215" i="3" s="1"/>
  <c r="I210" i="3"/>
  <c r="S209" i="3"/>
  <c r="S213" i="3" s="1"/>
  <c r="S215" i="3" s="1"/>
  <c r="O236" i="3"/>
  <c r="F229" i="3"/>
  <c r="F212" i="3"/>
  <c r="F225" i="3" s="1"/>
  <c r="C210" i="3"/>
  <c r="C224" i="3" s="1"/>
  <c r="N229" i="3"/>
  <c r="N212" i="3"/>
  <c r="N215" i="3" s="1"/>
  <c r="K229" i="3"/>
  <c r="K212" i="3"/>
  <c r="K225" i="3" s="1"/>
  <c r="R210" i="3"/>
  <c r="C215" i="3"/>
  <c r="R215" i="3"/>
  <c r="Q229" i="3"/>
  <c r="Q212" i="3"/>
  <c r="L233" i="3"/>
  <c r="L232" i="3"/>
  <c r="L228" i="3"/>
  <c r="L226" i="3"/>
  <c r="L236" i="3" s="1"/>
  <c r="B212" i="3"/>
  <c r="B225" i="3" s="1"/>
  <c r="F215" i="3"/>
  <c r="E209" i="3"/>
  <c r="R212" i="3"/>
  <c r="R229" i="3" s="1"/>
  <c r="R225" i="3"/>
  <c r="B209" i="3"/>
  <c r="B213" i="3" s="1"/>
  <c r="O237" i="3"/>
  <c r="D229" i="3"/>
  <c r="D212" i="3"/>
  <c r="D225" i="3" s="1"/>
  <c r="F210" i="3"/>
  <c r="F224" i="3" s="1"/>
  <c r="M212" i="3"/>
  <c r="G212" i="3"/>
  <c r="G229" i="3" s="1"/>
  <c r="G225" i="3"/>
  <c r="P236" i="3"/>
  <c r="P238" i="3" s="1"/>
  <c r="J227" i="2"/>
  <c r="J232" i="2"/>
  <c r="J231" i="2"/>
  <c r="J236" i="2" s="1"/>
  <c r="J225" i="2"/>
  <c r="J235" i="2" s="1"/>
  <c r="J237" i="2" s="1"/>
  <c r="G212" i="2"/>
  <c r="G214" i="2" s="1"/>
  <c r="G209" i="2"/>
  <c r="G223" i="2" s="1"/>
  <c r="F214" i="2"/>
  <c r="F209" i="2"/>
  <c r="B228" i="2"/>
  <c r="H211" i="2"/>
  <c r="H228" i="2" s="1"/>
  <c r="E209" i="2"/>
  <c r="E211" i="2"/>
  <c r="E214" i="2" s="1"/>
  <c r="I228" i="2"/>
  <c r="I211" i="2"/>
  <c r="F211" i="2"/>
  <c r="F224" i="2" s="1"/>
  <c r="H208" i="2"/>
  <c r="H212" i="2" s="1"/>
  <c r="H214" i="2" s="1"/>
  <c r="D211" i="2"/>
  <c r="D228" i="2" s="1"/>
  <c r="I208" i="2"/>
  <c r="I212" i="2" s="1"/>
  <c r="I214" i="2" s="1"/>
  <c r="K232" i="2"/>
  <c r="K231" i="2"/>
  <c r="K236" i="2" s="1"/>
  <c r="K227" i="2"/>
  <c r="K225" i="2"/>
  <c r="K235" i="2" s="1"/>
  <c r="K237" i="2" s="1"/>
  <c r="H209" i="2"/>
  <c r="I209" i="2"/>
  <c r="I223" i="2" s="1"/>
  <c r="L211" i="2"/>
  <c r="L228" i="2" s="1"/>
  <c r="C232" i="2"/>
  <c r="C231" i="2"/>
  <c r="C236" i="2" s="1"/>
  <c r="C227" i="2"/>
  <c r="C225" i="2"/>
  <c r="C235" i="2" s="1"/>
  <c r="C237" i="2" s="1"/>
  <c r="D208" i="2"/>
  <c r="D212" i="2" s="1"/>
  <c r="D214" i="2" s="1"/>
  <c r="G228" i="2"/>
  <c r="G211" i="2"/>
  <c r="L208" i="2"/>
  <c r="L212" i="2" s="1"/>
  <c r="L214" i="2" s="1"/>
  <c r="B214" i="2"/>
  <c r="B209" i="2"/>
  <c r="B223" i="2" s="1"/>
  <c r="L224" i="2"/>
  <c r="I224" i="2"/>
  <c r="AB229" i="5" l="1"/>
  <c r="AB228" i="5"/>
  <c r="AB233" i="5" s="1"/>
  <c r="AB224" i="5"/>
  <c r="AB222" i="5"/>
  <c r="AB232" i="5" s="1"/>
  <c r="AB234" i="5" s="1"/>
  <c r="AF229" i="5"/>
  <c r="AF228" i="5"/>
  <c r="AF233" i="5" s="1"/>
  <c r="AF224" i="5"/>
  <c r="AF222" i="5"/>
  <c r="AF232" i="5" s="1"/>
  <c r="AF234" i="5" s="1"/>
  <c r="Q229" i="5"/>
  <c r="Q228" i="5"/>
  <c r="Q233" i="5" s="1"/>
  <c r="Q224" i="5"/>
  <c r="Q222" i="5"/>
  <c r="AI221" i="5"/>
  <c r="AM225" i="5"/>
  <c r="AD74" i="5"/>
  <c r="AD99" i="5" s="1"/>
  <c r="AD60" i="5"/>
  <c r="AD62" i="5"/>
  <c r="AD61" i="5"/>
  <c r="AD59" i="5"/>
  <c r="AD131" i="5" s="1"/>
  <c r="AD55" i="5"/>
  <c r="AD52" i="5"/>
  <c r="H225" i="5"/>
  <c r="AJ220" i="5"/>
  <c r="M229" i="5"/>
  <c r="M228" i="5"/>
  <c r="M224" i="5"/>
  <c r="M222" i="5"/>
  <c r="AG225" i="5"/>
  <c r="AW225" i="5"/>
  <c r="AR229" i="5"/>
  <c r="AR228" i="5"/>
  <c r="AR224" i="5"/>
  <c r="AR222" i="5"/>
  <c r="D225" i="5"/>
  <c r="AO225" i="5"/>
  <c r="I225" i="5"/>
  <c r="AU221" i="5"/>
  <c r="X211" i="5"/>
  <c r="X220" i="5" s="1"/>
  <c r="S232" i="5"/>
  <c r="S234" i="5" s="1"/>
  <c r="AB225" i="5"/>
  <c r="Y220" i="5"/>
  <c r="AQ74" i="5"/>
  <c r="AQ99" i="5" s="1"/>
  <c r="AQ59" i="5"/>
  <c r="AQ131" i="5" s="1"/>
  <c r="AQ55" i="5"/>
  <c r="AQ52" i="5"/>
  <c r="AQ61" i="5"/>
  <c r="AQ62" i="5"/>
  <c r="AQ60" i="5"/>
  <c r="AH211" i="5"/>
  <c r="AH220" i="5" s="1"/>
  <c r="AO220" i="5"/>
  <c r="C211" i="5"/>
  <c r="K74" i="5"/>
  <c r="K99" i="5" s="1"/>
  <c r="K62" i="5"/>
  <c r="K60" i="5"/>
  <c r="K59" i="5"/>
  <c r="K131" i="5" s="1"/>
  <c r="K55" i="5"/>
  <c r="K52" i="5"/>
  <c r="K61" i="5"/>
  <c r="M221" i="5"/>
  <c r="AU211" i="5"/>
  <c r="Y211" i="5"/>
  <c r="P206" i="5"/>
  <c r="P220" i="5" s="1"/>
  <c r="B206" i="5"/>
  <c r="B220" i="5" s="1"/>
  <c r="AA229" i="5"/>
  <c r="AA224" i="5"/>
  <c r="AA222" i="5"/>
  <c r="AA232" i="5" s="1"/>
  <c r="AA228" i="5"/>
  <c r="D220" i="5"/>
  <c r="AK209" i="5"/>
  <c r="AK211" i="5" s="1"/>
  <c r="AK206" i="5"/>
  <c r="AK220" i="5" s="1"/>
  <c r="AI209" i="5"/>
  <c r="AI211" i="5" s="1"/>
  <c r="AI206" i="5"/>
  <c r="AP74" i="5"/>
  <c r="AP99" i="5" s="1"/>
  <c r="AP62" i="5"/>
  <c r="AP61" i="5"/>
  <c r="AP60" i="5"/>
  <c r="AP59" i="5"/>
  <c r="AP131" i="5" s="1"/>
  <c r="AP55" i="5"/>
  <c r="AP52" i="5"/>
  <c r="W225" i="5"/>
  <c r="AW211" i="5"/>
  <c r="AW220" i="5" s="1"/>
  <c r="AN74" i="5"/>
  <c r="AN99" i="5" s="1"/>
  <c r="AN59" i="5"/>
  <c r="AN131" i="5" s="1"/>
  <c r="AN55" i="5"/>
  <c r="AN52" i="5"/>
  <c r="AN61" i="5"/>
  <c r="AN62" i="5"/>
  <c r="AN60" i="5"/>
  <c r="U225" i="5"/>
  <c r="G211" i="5"/>
  <c r="G220" i="5" s="1"/>
  <c r="W211" i="5"/>
  <c r="W220" i="5" s="1"/>
  <c r="J232" i="5"/>
  <c r="AG220" i="5"/>
  <c r="N117" i="5"/>
  <c r="N137" i="5" s="1"/>
  <c r="N144" i="5" s="1"/>
  <c r="N145" i="5" s="1"/>
  <c r="N151" i="5" s="1"/>
  <c r="N152" i="5" s="1"/>
  <c r="N158" i="5" s="1"/>
  <c r="N159" i="5" s="1"/>
  <c r="N165" i="5" s="1"/>
  <c r="N166" i="5" s="1"/>
  <c r="N172" i="5" s="1"/>
  <c r="N173" i="5" s="1"/>
  <c r="N179" i="5" s="1"/>
  <c r="AU220" i="5"/>
  <c r="L74" i="5"/>
  <c r="L99" i="5" s="1"/>
  <c r="L62" i="5"/>
  <c r="L60" i="5"/>
  <c r="L59" i="5"/>
  <c r="L131" i="5" s="1"/>
  <c r="L55" i="5"/>
  <c r="L52" i="5"/>
  <c r="L61" i="5"/>
  <c r="F229" i="5"/>
  <c r="F228" i="5"/>
  <c r="F233" i="5" s="1"/>
  <c r="F224" i="5"/>
  <c r="F222" i="5"/>
  <c r="C206" i="5"/>
  <c r="C220" i="5" s="1"/>
  <c r="AE220" i="5"/>
  <c r="AL233" i="5"/>
  <c r="AL234" i="5" s="1"/>
  <c r="H211" i="5"/>
  <c r="H220" i="5" s="1"/>
  <c r="AI225" i="5"/>
  <c r="E209" i="5"/>
  <c r="E211" i="5" s="1"/>
  <c r="E206" i="5"/>
  <c r="E220" i="5" s="1"/>
  <c r="Q225" i="5"/>
  <c r="E221" i="5"/>
  <c r="AT234" i="5"/>
  <c r="AG211" i="5"/>
  <c r="AF225" i="5"/>
  <c r="T234" i="5"/>
  <c r="O209" i="5"/>
  <c r="O211" i="5" s="1"/>
  <c r="O206" i="5"/>
  <c r="P221" i="5"/>
  <c r="N58" i="5"/>
  <c r="R220" i="5"/>
  <c r="AS206" i="5"/>
  <c r="AS220" i="5" s="1"/>
  <c r="F221" i="5"/>
  <c r="AE221" i="5"/>
  <c r="G225" i="5"/>
  <c r="Z234" i="5"/>
  <c r="I211" i="5"/>
  <c r="I220" i="5" s="1"/>
  <c r="X221" i="5"/>
  <c r="AC220" i="5"/>
  <c r="AV209" i="5"/>
  <c r="AV211" i="5" s="1"/>
  <c r="AV206" i="5"/>
  <c r="AV220" i="5" s="1"/>
  <c r="U211" i="5"/>
  <c r="U220" i="5" s="1"/>
  <c r="AM211" i="5"/>
  <c r="AM220" i="5" s="1"/>
  <c r="AT233" i="5"/>
  <c r="V232" i="5"/>
  <c r="V234" i="5" s="1"/>
  <c r="J233" i="5"/>
  <c r="R211" i="4"/>
  <c r="K225" i="4"/>
  <c r="M225" i="4"/>
  <c r="Q221" i="4"/>
  <c r="B211" i="4"/>
  <c r="C221" i="4"/>
  <c r="E206" i="4"/>
  <c r="E220" i="4" s="1"/>
  <c r="J225" i="4"/>
  <c r="E221" i="4"/>
  <c r="C225" i="4"/>
  <c r="C206" i="4"/>
  <c r="M222" i="4"/>
  <c r="M232" i="4" s="1"/>
  <c r="M234" i="4" s="1"/>
  <c r="M229" i="4"/>
  <c r="M228" i="4"/>
  <c r="M233" i="4" s="1"/>
  <c r="M224" i="4"/>
  <c r="F221" i="4"/>
  <c r="O229" i="4"/>
  <c r="O228" i="4"/>
  <c r="O233" i="4" s="1"/>
  <c r="O222" i="4"/>
  <c r="O232" i="4" s="1"/>
  <c r="O234" i="4" s="1"/>
  <c r="O224" i="4"/>
  <c r="I233" i="4"/>
  <c r="E211" i="4"/>
  <c r="R221" i="4"/>
  <c r="N225" i="4"/>
  <c r="P221" i="4"/>
  <c r="I234" i="4"/>
  <c r="F209" i="4"/>
  <c r="F211" i="4" s="1"/>
  <c r="F206" i="4"/>
  <c r="F225" i="4"/>
  <c r="B221" i="4"/>
  <c r="J211" i="4"/>
  <c r="J220" i="4" s="1"/>
  <c r="P225" i="4"/>
  <c r="K211" i="4"/>
  <c r="K220" i="4" s="1"/>
  <c r="D224" i="4"/>
  <c r="D222" i="4"/>
  <c r="D229" i="4"/>
  <c r="D228" i="4"/>
  <c r="D233" i="4" s="1"/>
  <c r="N209" i="4"/>
  <c r="N211" i="4" s="1"/>
  <c r="N206" i="4"/>
  <c r="Q211" i="4"/>
  <c r="Q220" i="4" s="1"/>
  <c r="H211" i="4"/>
  <c r="H220" i="4" s="1"/>
  <c r="L224" i="4"/>
  <c r="L222" i="4"/>
  <c r="L229" i="4"/>
  <c r="L228" i="4"/>
  <c r="L233" i="4" s="1"/>
  <c r="G229" i="4"/>
  <c r="G228" i="4"/>
  <c r="G224" i="4"/>
  <c r="G222" i="4"/>
  <c r="C211" i="4"/>
  <c r="C220" i="4" s="1"/>
  <c r="R206" i="4"/>
  <c r="R220" i="4" s="1"/>
  <c r="P220" i="4"/>
  <c r="B206" i="4"/>
  <c r="B220" i="4" s="1"/>
  <c r="S226" i="3"/>
  <c r="S233" i="3"/>
  <c r="S232" i="3"/>
  <c r="S237" i="3" s="1"/>
  <c r="S228" i="3"/>
  <c r="C226" i="3"/>
  <c r="C233" i="3"/>
  <c r="C232" i="3"/>
  <c r="C228" i="3"/>
  <c r="F232" i="3"/>
  <c r="F228" i="3"/>
  <c r="F226" i="3"/>
  <c r="F236" i="3" s="1"/>
  <c r="F233" i="3"/>
  <c r="E213" i="3"/>
  <c r="E215" i="3" s="1"/>
  <c r="E210" i="3"/>
  <c r="E224" i="3" s="1"/>
  <c r="I224" i="3"/>
  <c r="H226" i="3"/>
  <c r="H236" i="3" s="1"/>
  <c r="H238" i="3" s="1"/>
  <c r="H233" i="3"/>
  <c r="H228" i="3"/>
  <c r="H232" i="3"/>
  <c r="H237" i="3" s="1"/>
  <c r="I225" i="3"/>
  <c r="P62" i="3"/>
  <c r="P61" i="3"/>
  <c r="P55" i="3"/>
  <c r="P74" i="3"/>
  <c r="P99" i="3" s="1"/>
  <c r="P60" i="3"/>
  <c r="P59" i="3"/>
  <c r="P131" i="3" s="1"/>
  <c r="P52" i="3"/>
  <c r="N224" i="3"/>
  <c r="B215" i="3"/>
  <c r="N225" i="3"/>
  <c r="G215" i="3"/>
  <c r="G224" i="3"/>
  <c r="B210" i="3"/>
  <c r="B224" i="3" s="1"/>
  <c r="M233" i="3"/>
  <c r="M232" i="3"/>
  <c r="M237" i="3" s="1"/>
  <c r="M228" i="3"/>
  <c r="M226" i="3"/>
  <c r="B229" i="3"/>
  <c r="E225" i="3"/>
  <c r="Q215" i="3"/>
  <c r="R224" i="3"/>
  <c r="D215" i="3"/>
  <c r="D224" i="3" s="1"/>
  <c r="K215" i="3"/>
  <c r="K224" i="3" s="1"/>
  <c r="J226" i="3"/>
  <c r="J233" i="3"/>
  <c r="J232" i="3"/>
  <c r="J228" i="3"/>
  <c r="M225" i="3"/>
  <c r="M229" i="3"/>
  <c r="L237" i="3"/>
  <c r="L238" i="3" s="1"/>
  <c r="O238" i="3"/>
  <c r="C229" i="3"/>
  <c r="S225" i="3"/>
  <c r="Q210" i="3"/>
  <c r="C58" i="2"/>
  <c r="C130" i="2" s="1"/>
  <c r="C73" i="2"/>
  <c r="C98" i="2" s="1"/>
  <c r="C60" i="2"/>
  <c r="C51" i="2"/>
  <c r="C59" i="2"/>
  <c r="C61" i="2"/>
  <c r="C54" i="2"/>
  <c r="E228" i="2"/>
  <c r="H223" i="2"/>
  <c r="E223" i="2"/>
  <c r="D224" i="2"/>
  <c r="G225" i="2"/>
  <c r="G235" i="2" s="1"/>
  <c r="G237" i="2" s="1"/>
  <c r="G227" i="2"/>
  <c r="G232" i="2"/>
  <c r="G231" i="2"/>
  <c r="G236" i="2" s="1"/>
  <c r="J61" i="2"/>
  <c r="J58" i="2"/>
  <c r="J130" i="2" s="1"/>
  <c r="J73" i="2"/>
  <c r="J98" i="2" s="1"/>
  <c r="J60" i="2"/>
  <c r="J51" i="2"/>
  <c r="J59" i="2"/>
  <c r="J54" i="2"/>
  <c r="I227" i="2"/>
  <c r="I232" i="2"/>
  <c r="I225" i="2"/>
  <c r="I231" i="2"/>
  <c r="E224" i="2"/>
  <c r="B227" i="2"/>
  <c r="B232" i="2"/>
  <c r="B231" i="2"/>
  <c r="B225" i="2"/>
  <c r="B235" i="2" s="1"/>
  <c r="K58" i="2"/>
  <c r="K130" i="2" s="1"/>
  <c r="K73" i="2"/>
  <c r="K98" i="2" s="1"/>
  <c r="K60" i="2"/>
  <c r="K51" i="2"/>
  <c r="K59" i="2"/>
  <c r="K54" i="2"/>
  <c r="K61" i="2"/>
  <c r="F228" i="2"/>
  <c r="G224" i="2"/>
  <c r="H224" i="2"/>
  <c r="D209" i="2"/>
  <c r="D223" i="2" s="1"/>
  <c r="F223" i="2"/>
  <c r="L209" i="2"/>
  <c r="L223" i="2" s="1"/>
  <c r="H229" i="5" l="1"/>
  <c r="H228" i="5"/>
  <c r="H224" i="5"/>
  <c r="H222" i="5"/>
  <c r="H232" i="5" s="1"/>
  <c r="AM229" i="5"/>
  <c r="AM228" i="5"/>
  <c r="AM224" i="5"/>
  <c r="AM222" i="5"/>
  <c r="AL74" i="5"/>
  <c r="AL99" i="5" s="1"/>
  <c r="AL62" i="5"/>
  <c r="AL60" i="5"/>
  <c r="AL59" i="5"/>
  <c r="AL131" i="5" s="1"/>
  <c r="AL55" i="5"/>
  <c r="AL52" i="5"/>
  <c r="AL61" i="5"/>
  <c r="W229" i="5"/>
  <c r="W228" i="5"/>
  <c r="W233" i="5" s="1"/>
  <c r="W224" i="5"/>
  <c r="W222" i="5"/>
  <c r="W232" i="5" s="1"/>
  <c r="I229" i="5"/>
  <c r="I228" i="5"/>
  <c r="I224" i="5"/>
  <c r="I222" i="5"/>
  <c r="I232" i="5" s="1"/>
  <c r="G229" i="5"/>
  <c r="G228" i="5"/>
  <c r="G233" i="5" s="1"/>
  <c r="G224" i="5"/>
  <c r="G222" i="5"/>
  <c r="G232" i="5" s="1"/>
  <c r="AH228" i="5"/>
  <c r="AH222" i="5"/>
  <c r="AH232" i="5" s="1"/>
  <c r="AH224" i="5"/>
  <c r="AH229" i="5"/>
  <c r="N64" i="5"/>
  <c r="N63" i="5"/>
  <c r="L114" i="5"/>
  <c r="X229" i="5"/>
  <c r="X228" i="5"/>
  <c r="X224" i="5"/>
  <c r="X222" i="5"/>
  <c r="X232" i="5" s="1"/>
  <c r="AD42" i="5"/>
  <c r="AQ42" i="5"/>
  <c r="Z74" i="5"/>
  <c r="Z99" i="5" s="1"/>
  <c r="Z62" i="5"/>
  <c r="Z61" i="5"/>
  <c r="Z60" i="5"/>
  <c r="Z59" i="5"/>
  <c r="Z131" i="5" s="1"/>
  <c r="Z55" i="5"/>
  <c r="Z52" i="5"/>
  <c r="O220" i="5"/>
  <c r="F232" i="5"/>
  <c r="F234" i="5" s="1"/>
  <c r="L42" i="5"/>
  <c r="AN42" i="5"/>
  <c r="AP42" i="5"/>
  <c r="AI220" i="5"/>
  <c r="AV221" i="5"/>
  <c r="K42" i="5"/>
  <c r="V74" i="5"/>
  <c r="V99" i="5" s="1"/>
  <c r="V62" i="5"/>
  <c r="V61" i="5"/>
  <c r="V59" i="5"/>
  <c r="V131" i="5" s="1"/>
  <c r="V55" i="5"/>
  <c r="V52" i="5"/>
  <c r="V60" i="5"/>
  <c r="E229" i="5"/>
  <c r="E228" i="5"/>
  <c r="E224" i="5"/>
  <c r="E222" i="5"/>
  <c r="E232" i="5" s="1"/>
  <c r="N124" i="5"/>
  <c r="N180" i="5"/>
  <c r="N125" i="5" s="1"/>
  <c r="AP88" i="5"/>
  <c r="B222" i="5"/>
  <c r="B228" i="5"/>
  <c r="B229" i="5"/>
  <c r="B224" i="5"/>
  <c r="K88" i="5"/>
  <c r="AD111" i="5"/>
  <c r="AD106" i="5"/>
  <c r="AD94" i="5"/>
  <c r="AD93" i="5"/>
  <c r="AD92" i="5"/>
  <c r="AD53" i="5"/>
  <c r="AK221" i="5"/>
  <c r="AT74" i="5"/>
  <c r="AT99" i="5" s="1"/>
  <c r="AT62" i="5"/>
  <c r="AT61" i="5"/>
  <c r="AT60" i="5"/>
  <c r="AT59" i="5"/>
  <c r="AT131" i="5" s="1"/>
  <c r="AT55" i="5"/>
  <c r="AT52" i="5"/>
  <c r="AP114" i="5"/>
  <c r="AU229" i="5"/>
  <c r="AU228" i="5"/>
  <c r="AU233" i="5" s="1"/>
  <c r="AU224" i="5"/>
  <c r="AU222" i="5"/>
  <c r="U229" i="5"/>
  <c r="U228" i="5"/>
  <c r="U224" i="5"/>
  <c r="U222" i="5"/>
  <c r="U232" i="5" s="1"/>
  <c r="AG229" i="5"/>
  <c r="AG228" i="5"/>
  <c r="AG224" i="5"/>
  <c r="AG222" i="5"/>
  <c r="AG232" i="5" s="1"/>
  <c r="AK229" i="5"/>
  <c r="AK228" i="5"/>
  <c r="AK233" i="5" s="1"/>
  <c r="AK224" i="5"/>
  <c r="AK222" i="5"/>
  <c r="P229" i="5"/>
  <c r="P228" i="5"/>
  <c r="P224" i="5"/>
  <c r="P222" i="5"/>
  <c r="AQ88" i="5"/>
  <c r="Y229" i="5"/>
  <c r="Y228" i="5"/>
  <c r="Y224" i="5"/>
  <c r="Y222" i="5"/>
  <c r="AD114" i="5"/>
  <c r="AD58" i="5"/>
  <c r="Q232" i="5"/>
  <c r="Q234" i="5" s="1"/>
  <c r="AB74" i="5"/>
  <c r="AB99" i="5" s="1"/>
  <c r="AB62" i="5"/>
  <c r="AB61" i="5"/>
  <c r="AB59" i="5"/>
  <c r="AB131" i="5" s="1"/>
  <c r="AB55" i="5"/>
  <c r="AB52" i="5"/>
  <c r="AB60" i="5"/>
  <c r="AV229" i="5"/>
  <c r="AV228" i="5"/>
  <c r="AV224" i="5"/>
  <c r="AV222" i="5"/>
  <c r="T74" i="5"/>
  <c r="T99" i="5" s="1"/>
  <c r="T62" i="5"/>
  <c r="T59" i="5"/>
  <c r="T131" i="5" s="1"/>
  <c r="T55" i="5"/>
  <c r="T52" i="5"/>
  <c r="T60" i="5"/>
  <c r="T61" i="5"/>
  <c r="J234" i="5"/>
  <c r="AN88" i="5"/>
  <c r="AW229" i="5"/>
  <c r="AW228" i="5"/>
  <c r="AW233" i="5" s="1"/>
  <c r="AW224" i="5"/>
  <c r="AW222" i="5"/>
  <c r="K111" i="5"/>
  <c r="K106" i="5"/>
  <c r="K94" i="5"/>
  <c r="K93" i="5"/>
  <c r="K92" i="5"/>
  <c r="K53" i="5"/>
  <c r="AQ111" i="5"/>
  <c r="AQ106" i="5"/>
  <c r="AQ94" i="5"/>
  <c r="AQ93" i="5"/>
  <c r="AQ92" i="5"/>
  <c r="AQ53" i="5"/>
  <c r="AR232" i="5"/>
  <c r="M232" i="5"/>
  <c r="AE229" i="5"/>
  <c r="AE228" i="5"/>
  <c r="AE224" i="5"/>
  <c r="AE222" i="5"/>
  <c r="AE232" i="5" s="1"/>
  <c r="AF74" i="5"/>
  <c r="AF99" i="5" s="1"/>
  <c r="AF62" i="5"/>
  <c r="AF61" i="5"/>
  <c r="AF59" i="5"/>
  <c r="AF131" i="5" s="1"/>
  <c r="AF55" i="5"/>
  <c r="AF52" i="5"/>
  <c r="AF60" i="5"/>
  <c r="C228" i="5"/>
  <c r="C233" i="5" s="1"/>
  <c r="C229" i="5"/>
  <c r="C224" i="5"/>
  <c r="C222" i="5"/>
  <c r="C232" i="5" s="1"/>
  <c r="C234" i="5" s="1"/>
  <c r="AS229" i="5"/>
  <c r="AS228" i="5"/>
  <c r="AS224" i="5"/>
  <c r="AS222" i="5"/>
  <c r="AS232" i="5" s="1"/>
  <c r="L88" i="5"/>
  <c r="AN111" i="5"/>
  <c r="AN106" i="5"/>
  <c r="AN92" i="5"/>
  <c r="AN93" i="5"/>
  <c r="AN94" i="5"/>
  <c r="AN53" i="5"/>
  <c r="D229" i="5"/>
  <c r="D228" i="5"/>
  <c r="D224" i="5"/>
  <c r="D222" i="5"/>
  <c r="D232" i="5" s="1"/>
  <c r="K114" i="5"/>
  <c r="K58" i="5"/>
  <c r="AQ114" i="5"/>
  <c r="AQ58" i="5"/>
  <c r="AD88" i="5"/>
  <c r="AJ229" i="5"/>
  <c r="AJ228" i="5"/>
  <c r="AJ224" i="5"/>
  <c r="AJ222" i="5"/>
  <c r="AJ232" i="5" s="1"/>
  <c r="AC229" i="5"/>
  <c r="AC228" i="5"/>
  <c r="AC224" i="5"/>
  <c r="AC222" i="5"/>
  <c r="AC232" i="5" s="1"/>
  <c r="R229" i="5"/>
  <c r="R224" i="5"/>
  <c r="R222" i="5"/>
  <c r="R232" i="5" s="1"/>
  <c r="R228" i="5"/>
  <c r="R233" i="5" s="1"/>
  <c r="L111" i="5"/>
  <c r="L106" i="5"/>
  <c r="L92" i="5"/>
  <c r="L94" i="5"/>
  <c r="L53" i="5"/>
  <c r="L58" i="5" s="1"/>
  <c r="L93" i="5"/>
  <c r="O221" i="5"/>
  <c r="AN114" i="5"/>
  <c r="AN58" i="5"/>
  <c r="AP111" i="5"/>
  <c r="AP106" i="5"/>
  <c r="AP94" i="5"/>
  <c r="AP93" i="5"/>
  <c r="AP92" i="5"/>
  <c r="AP53" i="5"/>
  <c r="AA233" i="5"/>
  <c r="AA234" i="5" s="1"/>
  <c r="AO229" i="5"/>
  <c r="AO228" i="5"/>
  <c r="AO233" i="5" s="1"/>
  <c r="AO224" i="5"/>
  <c r="AO222" i="5"/>
  <c r="S74" i="5"/>
  <c r="S99" i="5" s="1"/>
  <c r="S61" i="5"/>
  <c r="S59" i="5"/>
  <c r="S131" i="5" s="1"/>
  <c r="S55" i="5"/>
  <c r="S52" i="5"/>
  <c r="S60" i="5"/>
  <c r="S62" i="5"/>
  <c r="AR233" i="5"/>
  <c r="M233" i="5"/>
  <c r="L232" i="4"/>
  <c r="F220" i="4"/>
  <c r="G233" i="4"/>
  <c r="N220" i="4"/>
  <c r="N229" i="4" s="1"/>
  <c r="N221" i="4"/>
  <c r="Q224" i="4"/>
  <c r="Q229" i="4"/>
  <c r="Q228" i="4"/>
  <c r="Q233" i="4" s="1"/>
  <c r="Q222" i="4"/>
  <c r="Q232" i="4" s="1"/>
  <c r="K224" i="4"/>
  <c r="K222" i="4"/>
  <c r="K232" i="4" s="1"/>
  <c r="K229" i="4"/>
  <c r="K228" i="4"/>
  <c r="K233" i="4" s="1"/>
  <c r="O74" i="4"/>
  <c r="O99" i="4" s="1"/>
  <c r="O55" i="4"/>
  <c r="O52" i="4"/>
  <c r="O61" i="4"/>
  <c r="O62" i="4"/>
  <c r="O60" i="4"/>
  <c r="O59" i="4"/>
  <c r="O131" i="4" s="1"/>
  <c r="H228" i="4"/>
  <c r="H224" i="4"/>
  <c r="H222" i="4"/>
  <c r="H232" i="4" s="1"/>
  <c r="H229" i="4"/>
  <c r="N222" i="4"/>
  <c r="N232" i="4" s="1"/>
  <c r="N228" i="4"/>
  <c r="N224" i="4"/>
  <c r="B224" i="4"/>
  <c r="B222" i="4"/>
  <c r="B232" i="4" s="1"/>
  <c r="B228" i="4"/>
  <c r="B229" i="4"/>
  <c r="I74" i="4"/>
  <c r="I99" i="4" s="1"/>
  <c r="I52" i="4"/>
  <c r="I62" i="4"/>
  <c r="I61" i="4"/>
  <c r="I60" i="4"/>
  <c r="I59" i="4"/>
  <c r="I131" i="4" s="1"/>
  <c r="I55" i="4"/>
  <c r="E222" i="4"/>
  <c r="E229" i="4"/>
  <c r="E228" i="4"/>
  <c r="E224" i="4"/>
  <c r="M60" i="4"/>
  <c r="M59" i="4"/>
  <c r="M131" i="4" s="1"/>
  <c r="M55" i="4"/>
  <c r="M74" i="4"/>
  <c r="M99" i="4" s="1"/>
  <c r="M62" i="4"/>
  <c r="M52" i="4"/>
  <c r="M61" i="4"/>
  <c r="R224" i="4"/>
  <c r="R222" i="4"/>
  <c r="R228" i="4"/>
  <c r="R229" i="4"/>
  <c r="L234" i="4"/>
  <c r="C224" i="4"/>
  <c r="C222" i="4"/>
  <c r="C229" i="4"/>
  <c r="C228" i="4"/>
  <c r="C233" i="4" s="1"/>
  <c r="F222" i="4"/>
  <c r="F229" i="4"/>
  <c r="F228" i="4"/>
  <c r="F233" i="4" s="1"/>
  <c r="F224" i="4"/>
  <c r="P228" i="4"/>
  <c r="P233" i="4" s="1"/>
  <c r="P224" i="4"/>
  <c r="P222" i="4"/>
  <c r="P229" i="4"/>
  <c r="J224" i="4"/>
  <c r="J222" i="4"/>
  <c r="J228" i="4"/>
  <c r="J229" i="4"/>
  <c r="G232" i="4"/>
  <c r="G234" i="4" s="1"/>
  <c r="D232" i="4"/>
  <c r="D234" i="4" s="1"/>
  <c r="K226" i="3"/>
  <c r="K233" i="3"/>
  <c r="K232" i="3"/>
  <c r="K237" i="3" s="1"/>
  <c r="K228" i="3"/>
  <c r="L74" i="3"/>
  <c r="L99" i="3" s="1"/>
  <c r="L60" i="3"/>
  <c r="L59" i="3"/>
  <c r="L131" i="3" s="1"/>
  <c r="L52" i="3"/>
  <c r="L62" i="3"/>
  <c r="L61" i="3"/>
  <c r="L55" i="3"/>
  <c r="I226" i="3"/>
  <c r="I236" i="3" s="1"/>
  <c r="I238" i="3" s="1"/>
  <c r="I233" i="3"/>
  <c r="I232" i="3"/>
  <c r="I237" i="3" s="1"/>
  <c r="I228" i="3"/>
  <c r="C237" i="3"/>
  <c r="P88" i="3"/>
  <c r="E233" i="3"/>
  <c r="E232" i="3"/>
  <c r="E228" i="3"/>
  <c r="E226" i="3"/>
  <c r="E236" i="3" s="1"/>
  <c r="C236" i="3"/>
  <c r="C238" i="3" s="1"/>
  <c r="Q224" i="3"/>
  <c r="J237" i="3"/>
  <c r="D233" i="3"/>
  <c r="D232" i="3"/>
  <c r="D237" i="3" s="1"/>
  <c r="D228" i="3"/>
  <c r="D226" i="3"/>
  <c r="D236" i="3" s="1"/>
  <c r="H62" i="3"/>
  <c r="H61" i="3"/>
  <c r="H55" i="3"/>
  <c r="H74" i="3"/>
  <c r="H99" i="3" s="1"/>
  <c r="H60" i="3"/>
  <c r="H59" i="3"/>
  <c r="H131" i="3" s="1"/>
  <c r="H52" i="3"/>
  <c r="G232" i="3"/>
  <c r="G237" i="3" s="1"/>
  <c r="G228" i="3"/>
  <c r="G226" i="3"/>
  <c r="G236" i="3" s="1"/>
  <c r="G238" i="3" s="1"/>
  <c r="G233" i="3"/>
  <c r="P111" i="3"/>
  <c r="P92" i="3"/>
  <c r="P106" i="3"/>
  <c r="P94" i="3"/>
  <c r="P93" i="3"/>
  <c r="P53" i="3"/>
  <c r="P42" i="3"/>
  <c r="J236" i="3"/>
  <c r="J238" i="3" s="1"/>
  <c r="M236" i="3"/>
  <c r="M238" i="3" s="1"/>
  <c r="R226" i="3"/>
  <c r="R236" i="3" s="1"/>
  <c r="R238" i="3" s="1"/>
  <c r="R233" i="3"/>
  <c r="R232" i="3"/>
  <c r="R237" i="3" s="1"/>
  <c r="R228" i="3"/>
  <c r="B226" i="3"/>
  <c r="B233" i="3"/>
  <c r="B232" i="3"/>
  <c r="B237" i="3" s="1"/>
  <c r="B228" i="3"/>
  <c r="O59" i="3"/>
  <c r="O131" i="3" s="1"/>
  <c r="O52" i="3"/>
  <c r="O62" i="3"/>
  <c r="O60" i="3"/>
  <c r="O61" i="3"/>
  <c r="O55" i="3"/>
  <c r="O74" i="3"/>
  <c r="O99" i="3" s="1"/>
  <c r="N232" i="3"/>
  <c r="N237" i="3" s="1"/>
  <c r="N228" i="3"/>
  <c r="N226" i="3"/>
  <c r="N233" i="3"/>
  <c r="P114" i="3"/>
  <c r="F237" i="3"/>
  <c r="F238" i="3" s="1"/>
  <c r="S236" i="3"/>
  <c r="S238" i="3" s="1"/>
  <c r="G51" i="2"/>
  <c r="G59" i="2"/>
  <c r="G54" i="2"/>
  <c r="G61" i="2"/>
  <c r="G58" i="2"/>
  <c r="G130" i="2" s="1"/>
  <c r="G73" i="2"/>
  <c r="G98" i="2" s="1"/>
  <c r="G60" i="2"/>
  <c r="K92" i="2"/>
  <c r="K52" i="2"/>
  <c r="K110" i="2"/>
  <c r="K105" i="2"/>
  <c r="K93" i="2"/>
  <c r="K91" i="2"/>
  <c r="D231" i="2"/>
  <c r="D225" i="2"/>
  <c r="D235" i="2" s="1"/>
  <c r="D227" i="2"/>
  <c r="D232" i="2"/>
  <c r="K62" i="2"/>
  <c r="B236" i="2"/>
  <c r="J113" i="2"/>
  <c r="J57" i="2"/>
  <c r="E231" i="2"/>
  <c r="E236" i="2" s="1"/>
  <c r="E225" i="2"/>
  <c r="E235" i="2" s="1"/>
  <c r="E232" i="2"/>
  <c r="E227" i="2"/>
  <c r="J87" i="2"/>
  <c r="F231" i="2"/>
  <c r="F236" i="2" s="1"/>
  <c r="F225" i="2"/>
  <c r="F227" i="2"/>
  <c r="F232" i="2"/>
  <c r="J41" i="2"/>
  <c r="H225" i="2"/>
  <c r="H235" i="2" s="1"/>
  <c r="H227" i="2"/>
  <c r="H232" i="2"/>
  <c r="H231" i="2"/>
  <c r="L231" i="2"/>
  <c r="L225" i="2"/>
  <c r="L235" i="2" s="1"/>
  <c r="L227" i="2"/>
  <c r="L232" i="2"/>
  <c r="B237" i="2"/>
  <c r="J110" i="2"/>
  <c r="J91" i="2"/>
  <c r="J52" i="2"/>
  <c r="J105" i="2"/>
  <c r="J93" i="2"/>
  <c r="J92" i="2"/>
  <c r="C87" i="2"/>
  <c r="C92" i="2"/>
  <c r="C110" i="2"/>
  <c r="C52" i="2"/>
  <c r="C105" i="2"/>
  <c r="C93" i="2"/>
  <c r="C91" i="2"/>
  <c r="K87" i="2"/>
  <c r="J62" i="2"/>
  <c r="C113" i="2"/>
  <c r="C57" i="2"/>
  <c r="I236" i="2"/>
  <c r="K41" i="2"/>
  <c r="K57" i="2"/>
  <c r="K113" i="2"/>
  <c r="I235" i="2"/>
  <c r="I237" i="2" s="1"/>
  <c r="J66" i="2"/>
  <c r="J47" i="2" s="1"/>
  <c r="C41" i="2"/>
  <c r="L63" i="5" l="1"/>
  <c r="AA74" i="5"/>
  <c r="AA99" i="5" s="1"/>
  <c r="AA61" i="5"/>
  <c r="AA59" i="5"/>
  <c r="AA131" i="5" s="1"/>
  <c r="AA55" i="5"/>
  <c r="AA52" i="5"/>
  <c r="AA60" i="5"/>
  <c r="AA62" i="5"/>
  <c r="S88" i="5"/>
  <c r="AC233" i="5"/>
  <c r="AC234" i="5" s="1"/>
  <c r="AF111" i="5"/>
  <c r="AF106" i="5"/>
  <c r="AF94" i="5"/>
  <c r="AF93" i="5"/>
  <c r="AF92" i="5"/>
  <c r="AF53" i="5"/>
  <c r="J74" i="5"/>
  <c r="J99" i="5" s="1"/>
  <c r="J62" i="5"/>
  <c r="J61" i="5"/>
  <c r="J60" i="5"/>
  <c r="J59" i="5"/>
  <c r="J131" i="5" s="1"/>
  <c r="J55" i="5"/>
  <c r="J52" i="5"/>
  <c r="AD117" i="5"/>
  <c r="AD137" i="5" s="1"/>
  <c r="AD144" i="5" s="1"/>
  <c r="AD145" i="5" s="1"/>
  <c r="AD151" i="5" s="1"/>
  <c r="AD152" i="5" s="1"/>
  <c r="AD158" i="5" s="1"/>
  <c r="AD159" i="5" s="1"/>
  <c r="AD165" i="5" s="1"/>
  <c r="AD166" i="5" s="1"/>
  <c r="AD172" i="5" s="1"/>
  <c r="AD173" i="5" s="1"/>
  <c r="AD179" i="5" s="1"/>
  <c r="AG233" i="5"/>
  <c r="AU232" i="5"/>
  <c r="AU234" i="5" s="1"/>
  <c r="V42" i="5"/>
  <c r="AI228" i="5"/>
  <c r="AI229" i="5"/>
  <c r="AI224" i="5"/>
  <c r="AI222" i="5"/>
  <c r="Z88" i="5"/>
  <c r="G234" i="5"/>
  <c r="W234" i="5"/>
  <c r="AL42" i="5"/>
  <c r="K117" i="5"/>
  <c r="K137" i="5" s="1"/>
  <c r="K144" i="5" s="1"/>
  <c r="K145" i="5" s="1"/>
  <c r="K151" i="5" s="1"/>
  <c r="K152" i="5" s="1"/>
  <c r="K158" i="5" s="1"/>
  <c r="K159" i="5" s="1"/>
  <c r="K165" i="5" s="1"/>
  <c r="K166" i="5" s="1"/>
  <c r="K172" i="5" s="1"/>
  <c r="K173" i="5" s="1"/>
  <c r="K179" i="5" s="1"/>
  <c r="D233" i="5"/>
  <c r="AS233" i="5"/>
  <c r="AS234" i="5" s="1"/>
  <c r="AF114" i="5"/>
  <c r="AF58" i="5"/>
  <c r="AW232" i="5"/>
  <c r="AW234" i="5" s="1"/>
  <c r="AK232" i="5"/>
  <c r="AK234" i="5" s="1"/>
  <c r="V111" i="5"/>
  <c r="V106" i="5"/>
  <c r="V94" i="5"/>
  <c r="V93" i="5"/>
  <c r="V92" i="5"/>
  <c r="V91" i="5"/>
  <c r="V53" i="5"/>
  <c r="N86" i="5"/>
  <c r="N48" i="5"/>
  <c r="N67" i="5"/>
  <c r="N43" i="5" s="1"/>
  <c r="N46" i="5" s="1"/>
  <c r="AM233" i="5"/>
  <c r="AQ117" i="5"/>
  <c r="AQ137" i="5" s="1"/>
  <c r="AQ144" i="5" s="1"/>
  <c r="AQ145" i="5" s="1"/>
  <c r="AQ151" i="5" s="1"/>
  <c r="AQ152" i="5" s="1"/>
  <c r="AQ158" i="5" s="1"/>
  <c r="AQ159" i="5" s="1"/>
  <c r="AQ165" i="5" s="1"/>
  <c r="AQ166" i="5" s="1"/>
  <c r="AQ172" i="5" s="1"/>
  <c r="AQ173" i="5" s="1"/>
  <c r="AQ179" i="5" s="1"/>
  <c r="AE234" i="5"/>
  <c r="T88" i="5"/>
  <c r="AB42" i="5"/>
  <c r="V114" i="5"/>
  <c r="V58" i="5"/>
  <c r="F74" i="5"/>
  <c r="F99" i="5" s="1"/>
  <c r="F61" i="5"/>
  <c r="F62" i="5"/>
  <c r="F60" i="5"/>
  <c r="F59" i="5"/>
  <c r="F131" i="5" s="1"/>
  <c r="F55" i="5"/>
  <c r="F52" i="5"/>
  <c r="N68" i="5"/>
  <c r="S42" i="5"/>
  <c r="R234" i="5"/>
  <c r="C74" i="5"/>
  <c r="C99" i="5" s="1"/>
  <c r="C60" i="5"/>
  <c r="C59" i="5"/>
  <c r="C131" i="5" s="1"/>
  <c r="C55" i="5"/>
  <c r="C52" i="5"/>
  <c r="C62" i="5"/>
  <c r="C61" i="5"/>
  <c r="AF88" i="5"/>
  <c r="T42" i="5"/>
  <c r="AB111" i="5"/>
  <c r="AB106" i="5"/>
  <c r="AB92" i="5"/>
  <c r="AB94" i="5"/>
  <c r="AB53" i="5"/>
  <c r="AB93" i="5"/>
  <c r="AT111" i="5"/>
  <c r="AT106" i="5"/>
  <c r="AT94" i="5"/>
  <c r="AT93" i="5"/>
  <c r="AT53" i="5"/>
  <c r="AT92" i="5"/>
  <c r="O229" i="5"/>
  <c r="O228" i="5"/>
  <c r="O224" i="5"/>
  <c r="O222" i="5"/>
  <c r="L117" i="5"/>
  <c r="L137" i="5" s="1"/>
  <c r="L144" i="5" s="1"/>
  <c r="L145" i="5" s="1"/>
  <c r="L151" i="5" s="1"/>
  <c r="L152" i="5" s="1"/>
  <c r="L158" i="5" s="1"/>
  <c r="L159" i="5" s="1"/>
  <c r="L165" i="5" s="1"/>
  <c r="L166" i="5" s="1"/>
  <c r="L172" i="5" s="1"/>
  <c r="L173" i="5" s="1"/>
  <c r="L179" i="5" s="1"/>
  <c r="N65" i="5"/>
  <c r="S111" i="5"/>
  <c r="S94" i="5"/>
  <c r="S93" i="5"/>
  <c r="S92" i="5"/>
  <c r="S106" i="5"/>
  <c r="S53" i="5"/>
  <c r="AN117" i="5"/>
  <c r="AN137" i="5" s="1"/>
  <c r="AN144" i="5" s="1"/>
  <c r="AN145" i="5" s="1"/>
  <c r="AN151" i="5" s="1"/>
  <c r="AN152" i="5" s="1"/>
  <c r="AN158" i="5" s="1"/>
  <c r="AN159" i="5" s="1"/>
  <c r="AN165" i="5" s="1"/>
  <c r="AN166" i="5" s="1"/>
  <c r="AN172" i="5" s="1"/>
  <c r="AN173" i="5" s="1"/>
  <c r="AN179" i="5" s="1"/>
  <c r="AJ233" i="5"/>
  <c r="AJ234" i="5" s="1"/>
  <c r="AE233" i="5"/>
  <c r="T111" i="5"/>
  <c r="T106" i="5"/>
  <c r="T93" i="5"/>
  <c r="T94" i="5"/>
  <c r="T53" i="5"/>
  <c r="T58" i="5" s="1"/>
  <c r="T92" i="5"/>
  <c r="AB114" i="5"/>
  <c r="AB58" i="5"/>
  <c r="AB63" i="5" s="1"/>
  <c r="K63" i="5"/>
  <c r="K64" i="5" s="1"/>
  <c r="AP58" i="5"/>
  <c r="AT114" i="5"/>
  <c r="AT58" i="5"/>
  <c r="V88" i="5"/>
  <c r="Z111" i="5"/>
  <c r="Z106" i="5"/>
  <c r="Z92" i="5"/>
  <c r="Z94" i="5"/>
  <c r="Z93" i="5"/>
  <c r="Z53" i="5"/>
  <c r="Z58" i="5" s="1"/>
  <c r="AL88" i="5"/>
  <c r="S114" i="5"/>
  <c r="S58" i="5"/>
  <c r="AO232" i="5"/>
  <c r="AO234" i="5" s="1"/>
  <c r="T114" i="5"/>
  <c r="AV232" i="5"/>
  <c r="Q74" i="5"/>
  <c r="Q99" i="5" s="1"/>
  <c r="Q61" i="5"/>
  <c r="Q60" i="5"/>
  <c r="Q59" i="5"/>
  <c r="Q131" i="5" s="1"/>
  <c r="Q55" i="5"/>
  <c r="Q52" i="5"/>
  <c r="Q62" i="5"/>
  <c r="Y232" i="5"/>
  <c r="P232" i="5"/>
  <c r="AN63" i="5"/>
  <c r="U233" i="5"/>
  <c r="U234" i="5" s="1"/>
  <c r="B233" i="5"/>
  <c r="Z114" i="5"/>
  <c r="AL111" i="5"/>
  <c r="AL94" i="5"/>
  <c r="AL106" i="5"/>
  <c r="AL93" i="5"/>
  <c r="AL92" i="5"/>
  <c r="AL53" i="5"/>
  <c r="AL58" i="5" s="1"/>
  <c r="M234" i="5"/>
  <c r="AB88" i="5"/>
  <c r="AG234" i="5"/>
  <c r="AP117" i="5"/>
  <c r="AP137" i="5" s="1"/>
  <c r="AP144" i="5" s="1"/>
  <c r="AP145" i="5" s="1"/>
  <c r="AP151" i="5" s="1"/>
  <c r="AP152" i="5" s="1"/>
  <c r="AP158" i="5" s="1"/>
  <c r="AP159" i="5" s="1"/>
  <c r="AP165" i="5" s="1"/>
  <c r="AP166" i="5" s="1"/>
  <c r="AP172" i="5" s="1"/>
  <c r="AP173" i="5" s="1"/>
  <c r="AP179" i="5" s="1"/>
  <c r="AT42" i="5"/>
  <c r="B232" i="5"/>
  <c r="B234" i="5" s="1"/>
  <c r="E233" i="5"/>
  <c r="E234" i="5" s="1"/>
  <c r="V63" i="5"/>
  <c r="V85" i="5" s="1"/>
  <c r="I233" i="5"/>
  <c r="I234" i="5" s="1"/>
  <c r="AL114" i="5"/>
  <c r="H233" i="5"/>
  <c r="H234" i="5" s="1"/>
  <c r="S63" i="5"/>
  <c r="D234" i="5"/>
  <c r="AF42" i="5"/>
  <c r="AR234" i="5"/>
  <c r="AV233" i="5"/>
  <c r="Y233" i="5"/>
  <c r="P233" i="5"/>
  <c r="AD63" i="5"/>
  <c r="AD64" i="5" s="1"/>
  <c r="AT88" i="5"/>
  <c r="AQ63" i="5"/>
  <c r="V67" i="5"/>
  <c r="Z42" i="5"/>
  <c r="X233" i="5"/>
  <c r="X234" i="5" s="1"/>
  <c r="AH233" i="5"/>
  <c r="AH234" i="5" s="1"/>
  <c r="AM232" i="5"/>
  <c r="AM234" i="5" s="1"/>
  <c r="J232" i="4"/>
  <c r="R232" i="4"/>
  <c r="N233" i="4"/>
  <c r="E233" i="4"/>
  <c r="C232" i="4"/>
  <c r="C234" i="4" s="1"/>
  <c r="C74" i="4" s="1"/>
  <c r="C99" i="4" s="1"/>
  <c r="N234" i="4"/>
  <c r="N61" i="4" s="1"/>
  <c r="Q234" i="4"/>
  <c r="G74" i="4"/>
  <c r="G99" i="4" s="1"/>
  <c r="G55" i="4"/>
  <c r="G52" i="4"/>
  <c r="G62" i="4"/>
  <c r="G61" i="4"/>
  <c r="G60" i="4"/>
  <c r="G59" i="4"/>
  <c r="G131" i="4" s="1"/>
  <c r="K234" i="4"/>
  <c r="I88" i="4"/>
  <c r="C61" i="4"/>
  <c r="C60" i="4"/>
  <c r="C59" i="4"/>
  <c r="C131" i="4" s="1"/>
  <c r="C55" i="4"/>
  <c r="C52" i="4"/>
  <c r="M42" i="4"/>
  <c r="O88" i="4"/>
  <c r="I42" i="4"/>
  <c r="J233" i="4"/>
  <c r="J234" i="4" s="1"/>
  <c r="B233" i="4"/>
  <c r="B234" i="4" s="1"/>
  <c r="H233" i="4"/>
  <c r="H234" i="4" s="1"/>
  <c r="F232" i="4"/>
  <c r="F234" i="4" s="1"/>
  <c r="R234" i="4"/>
  <c r="E232" i="4"/>
  <c r="E234" i="4" s="1"/>
  <c r="I111" i="4"/>
  <c r="I106" i="4"/>
  <c r="I94" i="4"/>
  <c r="I93" i="4"/>
  <c r="I92" i="4"/>
  <c r="I53" i="4"/>
  <c r="O114" i="4"/>
  <c r="M111" i="4"/>
  <c r="M93" i="4"/>
  <c r="M92" i="4"/>
  <c r="M106" i="4"/>
  <c r="M53" i="4"/>
  <c r="M94" i="4"/>
  <c r="R233" i="4"/>
  <c r="I58" i="4"/>
  <c r="I114" i="4"/>
  <c r="D61" i="4"/>
  <c r="D74" i="4"/>
  <c r="D99" i="4" s="1"/>
  <c r="D60" i="4"/>
  <c r="D59" i="4"/>
  <c r="D131" i="4" s="1"/>
  <c r="D55" i="4"/>
  <c r="D52" i="4"/>
  <c r="D62" i="4"/>
  <c r="L61" i="4"/>
  <c r="L60" i="4"/>
  <c r="L59" i="4"/>
  <c r="L131" i="4" s="1"/>
  <c r="L55" i="4"/>
  <c r="L74" i="4"/>
  <c r="L99" i="4" s="1"/>
  <c r="L52" i="4"/>
  <c r="L62" i="4"/>
  <c r="O106" i="4"/>
  <c r="O111" i="4"/>
  <c r="O94" i="4"/>
  <c r="O93" i="4"/>
  <c r="O53" i="4"/>
  <c r="O58" i="4" s="1"/>
  <c r="O92" i="4"/>
  <c r="M114" i="4"/>
  <c r="M58" i="4"/>
  <c r="Q74" i="4"/>
  <c r="Q99" i="4" s="1"/>
  <c r="Q52" i="4"/>
  <c r="Q62" i="4"/>
  <c r="Q61" i="4"/>
  <c r="Q60" i="4"/>
  <c r="Q55" i="4"/>
  <c r="Q59" i="4"/>
  <c r="Q131" i="4" s="1"/>
  <c r="P232" i="4"/>
  <c r="P234" i="4" s="1"/>
  <c r="M88" i="4"/>
  <c r="O42" i="4"/>
  <c r="F59" i="3"/>
  <c r="F131" i="3" s="1"/>
  <c r="F52" i="3"/>
  <c r="F62" i="3"/>
  <c r="F61" i="3"/>
  <c r="F55" i="3"/>
  <c r="F74" i="3"/>
  <c r="F99" i="3" s="1"/>
  <c r="F60" i="3"/>
  <c r="O88" i="3"/>
  <c r="M74" i="3"/>
  <c r="M99" i="3" s="1"/>
  <c r="M60" i="3"/>
  <c r="M59" i="3"/>
  <c r="M131" i="3" s="1"/>
  <c r="M52" i="3"/>
  <c r="M62" i="3"/>
  <c r="M61" i="3"/>
  <c r="M55" i="3"/>
  <c r="L114" i="3"/>
  <c r="J61" i="3"/>
  <c r="J55" i="3"/>
  <c r="J74" i="3"/>
  <c r="J99" i="3" s="1"/>
  <c r="J60" i="3"/>
  <c r="J59" i="3"/>
  <c r="J131" i="3" s="1"/>
  <c r="J52" i="3"/>
  <c r="J62" i="3"/>
  <c r="H114" i="3"/>
  <c r="L88" i="3"/>
  <c r="L42" i="3"/>
  <c r="R61" i="3"/>
  <c r="R55" i="3"/>
  <c r="R74" i="3"/>
  <c r="R99" i="3" s="1"/>
  <c r="R60" i="3"/>
  <c r="R59" i="3"/>
  <c r="R131" i="3" s="1"/>
  <c r="R52" i="3"/>
  <c r="R62" i="3"/>
  <c r="O42" i="3"/>
  <c r="P58" i="3"/>
  <c r="N236" i="3"/>
  <c r="N238" i="3" s="1"/>
  <c r="H92" i="3"/>
  <c r="H106" i="3"/>
  <c r="H94" i="3"/>
  <c r="H111" i="3"/>
  <c r="H53" i="3"/>
  <c r="H93" i="3"/>
  <c r="H88" i="3"/>
  <c r="Q226" i="3"/>
  <c r="Q233" i="3"/>
  <c r="Q232" i="3"/>
  <c r="Q237" i="3" s="1"/>
  <c r="Q228" i="3"/>
  <c r="H42" i="3"/>
  <c r="S61" i="3"/>
  <c r="S55" i="3"/>
  <c r="S74" i="3"/>
  <c r="S99" i="3" s="1"/>
  <c r="S60" i="3"/>
  <c r="S52" i="3"/>
  <c r="S62" i="3"/>
  <c r="S59" i="3"/>
  <c r="S131" i="3" s="1"/>
  <c r="O93" i="3"/>
  <c r="O111" i="3"/>
  <c r="O92" i="3"/>
  <c r="O106" i="3"/>
  <c r="O94" i="3"/>
  <c r="O53" i="3"/>
  <c r="C61" i="3"/>
  <c r="C55" i="3"/>
  <c r="C74" i="3"/>
  <c r="C99" i="3" s="1"/>
  <c r="C60" i="3"/>
  <c r="C62" i="3"/>
  <c r="C52" i="3"/>
  <c r="C59" i="3"/>
  <c r="C131" i="3" s="1"/>
  <c r="G59" i="3"/>
  <c r="G131" i="3" s="1"/>
  <c r="G52" i="3"/>
  <c r="G62" i="3"/>
  <c r="G74" i="3"/>
  <c r="G99" i="3" s="1"/>
  <c r="G55" i="3"/>
  <c r="G60" i="3"/>
  <c r="G61" i="3"/>
  <c r="P117" i="3"/>
  <c r="P141" i="3" s="1"/>
  <c r="P148" i="3" s="1"/>
  <c r="P149" i="3" s="1"/>
  <c r="P155" i="3" s="1"/>
  <c r="P156" i="3" s="1"/>
  <c r="P162" i="3" s="1"/>
  <c r="P163" i="3" s="1"/>
  <c r="P169" i="3" s="1"/>
  <c r="P170" i="3" s="1"/>
  <c r="P176" i="3" s="1"/>
  <c r="P177" i="3" s="1"/>
  <c r="P183" i="3" s="1"/>
  <c r="L94" i="3"/>
  <c r="L111" i="3"/>
  <c r="L93" i="3"/>
  <c r="L92" i="3"/>
  <c r="L106" i="3"/>
  <c r="L53" i="3"/>
  <c r="L58" i="3" s="1"/>
  <c r="I62" i="3"/>
  <c r="I61" i="3"/>
  <c r="I55" i="3"/>
  <c r="I74" i="3"/>
  <c r="I99" i="3" s="1"/>
  <c r="I59" i="3"/>
  <c r="I131" i="3" s="1"/>
  <c r="I60" i="3"/>
  <c r="I52" i="3"/>
  <c r="D238" i="3"/>
  <c r="B236" i="3"/>
  <c r="B238" i="3" s="1"/>
  <c r="O114" i="3"/>
  <c r="O58" i="3"/>
  <c r="E237" i="3"/>
  <c r="E238" i="3" s="1"/>
  <c r="K236" i="3"/>
  <c r="K238" i="3" s="1"/>
  <c r="J85" i="2"/>
  <c r="J42" i="2"/>
  <c r="J45" i="2"/>
  <c r="J86" i="2"/>
  <c r="J63" i="2"/>
  <c r="J64" i="2"/>
  <c r="H237" i="2"/>
  <c r="J84" i="2"/>
  <c r="G113" i="2"/>
  <c r="K116" i="2"/>
  <c r="K140" i="2" s="1"/>
  <c r="K147" i="2" s="1"/>
  <c r="K148" i="2" s="1"/>
  <c r="K154" i="2" s="1"/>
  <c r="K155" i="2" s="1"/>
  <c r="K161" i="2" s="1"/>
  <c r="K162" i="2" s="1"/>
  <c r="K168" i="2" s="1"/>
  <c r="K169" i="2" s="1"/>
  <c r="K175" i="2" s="1"/>
  <c r="K176" i="2" s="1"/>
  <c r="K182" i="2" s="1"/>
  <c r="G41" i="2"/>
  <c r="B61" i="2"/>
  <c r="B58" i="2"/>
  <c r="B130" i="2" s="1"/>
  <c r="B73" i="2"/>
  <c r="B98" i="2" s="1"/>
  <c r="B60" i="2"/>
  <c r="B51" i="2"/>
  <c r="B59" i="2"/>
  <c r="B54" i="2"/>
  <c r="C63" i="2"/>
  <c r="C62" i="2"/>
  <c r="L237" i="2"/>
  <c r="J116" i="2"/>
  <c r="J140" i="2" s="1"/>
  <c r="J147" i="2" s="1"/>
  <c r="J148" i="2" s="1"/>
  <c r="J154" i="2" s="1"/>
  <c r="J155" i="2" s="1"/>
  <c r="J161" i="2" s="1"/>
  <c r="J162" i="2" s="1"/>
  <c r="J168" i="2" s="1"/>
  <c r="J169" i="2" s="1"/>
  <c r="J175" i="2" s="1"/>
  <c r="J176" i="2" s="1"/>
  <c r="J182" i="2" s="1"/>
  <c r="D236" i="2"/>
  <c r="D237" i="2" s="1"/>
  <c r="K63" i="2"/>
  <c r="K64" i="2"/>
  <c r="L236" i="2"/>
  <c r="G92" i="2"/>
  <c r="G110" i="2"/>
  <c r="G93" i="2"/>
  <c r="G91" i="2"/>
  <c r="G52" i="2"/>
  <c r="G57" i="2" s="1"/>
  <c r="G105" i="2"/>
  <c r="C116" i="2"/>
  <c r="C140" i="2" s="1"/>
  <c r="C147" i="2" s="1"/>
  <c r="C148" i="2" s="1"/>
  <c r="C154" i="2" s="1"/>
  <c r="C155" i="2" s="1"/>
  <c r="C161" i="2" s="1"/>
  <c r="C162" i="2" s="1"/>
  <c r="C168" i="2" s="1"/>
  <c r="C169" i="2" s="1"/>
  <c r="C175" i="2" s="1"/>
  <c r="C176" i="2" s="1"/>
  <c r="C182" i="2" s="1"/>
  <c r="J90" i="2"/>
  <c r="H236" i="2"/>
  <c r="E237" i="2"/>
  <c r="G87" i="2"/>
  <c r="I54" i="2"/>
  <c r="I61" i="2"/>
  <c r="I58" i="2"/>
  <c r="I130" i="2" s="1"/>
  <c r="I73" i="2"/>
  <c r="I98" i="2" s="1"/>
  <c r="I60" i="2"/>
  <c r="I51" i="2"/>
  <c r="I59" i="2"/>
  <c r="F235" i="2"/>
  <c r="F237" i="2" s="1"/>
  <c r="K42" i="2"/>
  <c r="K45" i="2" s="1"/>
  <c r="K66" i="2"/>
  <c r="K86" i="2" s="1"/>
  <c r="H74" i="5" l="1"/>
  <c r="H99" i="5" s="1"/>
  <c r="H61" i="5"/>
  <c r="H62" i="5"/>
  <c r="H60" i="5"/>
  <c r="H59" i="5"/>
  <c r="H131" i="5" s="1"/>
  <c r="H55" i="5"/>
  <c r="H52" i="5"/>
  <c r="AJ74" i="5"/>
  <c r="AJ99" i="5" s="1"/>
  <c r="AJ62" i="5"/>
  <c r="AJ59" i="5"/>
  <c r="AJ131" i="5" s="1"/>
  <c r="AJ55" i="5"/>
  <c r="AJ52" i="5"/>
  <c r="AJ61" i="5"/>
  <c r="AJ60" i="5"/>
  <c r="T64" i="5"/>
  <c r="T63" i="5"/>
  <c r="AH74" i="5"/>
  <c r="AH99" i="5" s="1"/>
  <c r="AH62" i="5"/>
  <c r="AH61" i="5"/>
  <c r="AH60" i="5"/>
  <c r="AH59" i="5"/>
  <c r="AH131" i="5" s="1"/>
  <c r="AH55" i="5"/>
  <c r="AH52" i="5"/>
  <c r="I61" i="5"/>
  <c r="I62" i="5"/>
  <c r="I74" i="5"/>
  <c r="I99" i="5" s="1"/>
  <c r="I60" i="5"/>
  <c r="I59" i="5"/>
  <c r="I131" i="5" s="1"/>
  <c r="I55" i="5"/>
  <c r="I52" i="5"/>
  <c r="AS74" i="5"/>
  <c r="AS99" i="5" s="1"/>
  <c r="AS62" i="5"/>
  <c r="AS61" i="5"/>
  <c r="AS60" i="5"/>
  <c r="AS59" i="5"/>
  <c r="AS131" i="5" s="1"/>
  <c r="AS55" i="5"/>
  <c r="AS52" i="5"/>
  <c r="X74" i="5"/>
  <c r="X99" i="5" s="1"/>
  <c r="X62" i="5"/>
  <c r="X61" i="5"/>
  <c r="X59" i="5"/>
  <c r="X131" i="5" s="1"/>
  <c r="X55" i="5"/>
  <c r="X52" i="5"/>
  <c r="X60" i="5"/>
  <c r="AL64" i="5"/>
  <c r="AL63" i="5"/>
  <c r="U74" i="5"/>
  <c r="U99" i="5" s="1"/>
  <c r="U62" i="5"/>
  <c r="U60" i="5"/>
  <c r="U61" i="5"/>
  <c r="U59" i="5"/>
  <c r="U131" i="5" s="1"/>
  <c r="U55" i="5"/>
  <c r="U52" i="5"/>
  <c r="E74" i="5"/>
  <c r="E99" i="5" s="1"/>
  <c r="E62" i="5"/>
  <c r="E61" i="5"/>
  <c r="E60" i="5"/>
  <c r="E59" i="5"/>
  <c r="E131" i="5" s="1"/>
  <c r="E55" i="5"/>
  <c r="E52" i="5"/>
  <c r="Z63" i="5"/>
  <c r="AC74" i="5"/>
  <c r="AC99" i="5" s="1"/>
  <c r="AC62" i="5"/>
  <c r="AC60" i="5"/>
  <c r="AC61" i="5"/>
  <c r="AC59" i="5"/>
  <c r="AC131" i="5" s="1"/>
  <c r="AC55" i="5"/>
  <c r="AC52" i="5"/>
  <c r="AB67" i="5"/>
  <c r="AB48" i="5" s="1"/>
  <c r="P234" i="5"/>
  <c r="C42" i="5"/>
  <c r="F111" i="5"/>
  <c r="F106" i="5"/>
  <c r="F94" i="5"/>
  <c r="F93" i="5"/>
  <c r="F92" i="5"/>
  <c r="F53" i="5"/>
  <c r="AE62" i="5"/>
  <c r="AE74" i="5"/>
  <c r="AE99" i="5" s="1"/>
  <c r="AE61" i="5"/>
  <c r="AE59" i="5"/>
  <c r="AE131" i="5" s="1"/>
  <c r="AE55" i="5"/>
  <c r="AE52" i="5"/>
  <c r="AE60" i="5"/>
  <c r="AW74" i="5"/>
  <c r="AW99" i="5" s="1"/>
  <c r="AW62" i="5"/>
  <c r="AW59" i="5"/>
  <c r="AW131" i="5" s="1"/>
  <c r="AW55" i="5"/>
  <c r="AW52" i="5"/>
  <c r="AW61" i="5"/>
  <c r="AW60" i="5"/>
  <c r="D74" i="5"/>
  <c r="D99" i="5" s="1"/>
  <c r="D62" i="5"/>
  <c r="D60" i="5"/>
  <c r="D59" i="5"/>
  <c r="D131" i="5" s="1"/>
  <c r="D55" i="5"/>
  <c r="D52" i="5"/>
  <c r="D61" i="5"/>
  <c r="Y234" i="5"/>
  <c r="AT117" i="5"/>
  <c r="AT137" i="5" s="1"/>
  <c r="AT144" i="5" s="1"/>
  <c r="AT145" i="5" s="1"/>
  <c r="AT151" i="5" s="1"/>
  <c r="AT152" i="5" s="1"/>
  <c r="AT158" i="5" s="1"/>
  <c r="AT159" i="5" s="1"/>
  <c r="AT165" i="5" s="1"/>
  <c r="AT166" i="5" s="1"/>
  <c r="AT172" i="5" s="1"/>
  <c r="AT173" i="5" s="1"/>
  <c r="AT179" i="5" s="1"/>
  <c r="AB117" i="5"/>
  <c r="AB137" i="5" s="1"/>
  <c r="AB144" i="5" s="1"/>
  <c r="AB145" i="5" s="1"/>
  <c r="AB151" i="5" s="1"/>
  <c r="AB152" i="5" s="1"/>
  <c r="AB158" i="5" s="1"/>
  <c r="AB159" i="5" s="1"/>
  <c r="AB165" i="5" s="1"/>
  <c r="AB166" i="5" s="1"/>
  <c r="AB172" i="5" s="1"/>
  <c r="AB173" i="5" s="1"/>
  <c r="AB179" i="5" s="1"/>
  <c r="O233" i="5"/>
  <c r="F114" i="5"/>
  <c r="F58" i="5"/>
  <c r="N91" i="5"/>
  <c r="AF65" i="5"/>
  <c r="AF64" i="5"/>
  <c r="W62" i="5"/>
  <c r="W61" i="5"/>
  <c r="W59" i="5"/>
  <c r="W131" i="5" s="1"/>
  <c r="W55" i="5"/>
  <c r="W52" i="5"/>
  <c r="W60" i="5"/>
  <c r="W74" i="5"/>
  <c r="W99" i="5" s="1"/>
  <c r="AI233" i="5"/>
  <c r="AA42" i="5"/>
  <c r="AD124" i="5"/>
  <c r="AD180" i="5"/>
  <c r="AD125" i="5" s="1"/>
  <c r="AM62" i="5"/>
  <c r="AM60" i="5"/>
  <c r="AM74" i="5"/>
  <c r="AM99" i="5" s="1"/>
  <c r="AM59" i="5"/>
  <c r="AM131" i="5" s="1"/>
  <c r="AM55" i="5"/>
  <c r="AM52" i="5"/>
  <c r="AM61" i="5"/>
  <c r="Q88" i="5"/>
  <c r="AN124" i="5"/>
  <c r="AN180" i="5"/>
  <c r="AN125" i="5" s="1"/>
  <c r="AQ124" i="5"/>
  <c r="AQ180" i="5"/>
  <c r="AQ125" i="5" s="1"/>
  <c r="N85" i="5"/>
  <c r="AF117" i="5"/>
  <c r="AF137" i="5" s="1"/>
  <c r="AF144" i="5" s="1"/>
  <c r="AF145" i="5" s="1"/>
  <c r="AF151" i="5" s="1"/>
  <c r="AF152" i="5" s="1"/>
  <c r="AF158" i="5" s="1"/>
  <c r="AF159" i="5" s="1"/>
  <c r="AF165" i="5" s="1"/>
  <c r="AF166" i="5" s="1"/>
  <c r="AF172" i="5" s="1"/>
  <c r="AF173" i="5" s="1"/>
  <c r="AF179" i="5" s="1"/>
  <c r="G61" i="5"/>
  <c r="G74" i="5"/>
  <c r="G99" i="5" s="1"/>
  <c r="G62" i="5"/>
  <c r="G60" i="5"/>
  <c r="G59" i="5"/>
  <c r="G131" i="5" s="1"/>
  <c r="G55" i="5"/>
  <c r="G52" i="5"/>
  <c r="V46" i="5"/>
  <c r="AA111" i="5"/>
  <c r="AA106" i="5"/>
  <c r="AA94" i="5"/>
  <c r="AA93" i="5"/>
  <c r="AA92" i="5"/>
  <c r="AA53" i="5"/>
  <c r="AQ43" i="5"/>
  <c r="AQ46" i="5" s="1"/>
  <c r="AQ67" i="5"/>
  <c r="AQ86" i="5" s="1"/>
  <c r="AR74" i="5"/>
  <c r="AR99" i="5" s="1"/>
  <c r="AR62" i="5"/>
  <c r="AR59" i="5"/>
  <c r="AR131" i="5" s="1"/>
  <c r="AR55" i="5"/>
  <c r="AR52" i="5"/>
  <c r="AR61" i="5"/>
  <c r="AR60" i="5"/>
  <c r="AP124" i="5"/>
  <c r="AP180" i="5"/>
  <c r="AP125" i="5" s="1"/>
  <c r="M74" i="5"/>
  <c r="M99" i="5" s="1"/>
  <c r="M62" i="5"/>
  <c r="M61" i="5"/>
  <c r="M60" i="5"/>
  <c r="M59" i="5"/>
  <c r="M131" i="5" s="1"/>
  <c r="M55" i="5"/>
  <c r="M52" i="5"/>
  <c r="C88" i="5"/>
  <c r="F42" i="5"/>
  <c r="V64" i="5"/>
  <c r="K124" i="5"/>
  <c r="K180" i="5"/>
  <c r="K125" i="5" s="1"/>
  <c r="V48" i="5"/>
  <c r="J111" i="5"/>
  <c r="J106" i="5"/>
  <c r="J94" i="5"/>
  <c r="J92" i="5"/>
  <c r="J93" i="5"/>
  <c r="J53" i="5"/>
  <c r="AA114" i="5"/>
  <c r="AA58" i="5"/>
  <c r="AF63" i="5"/>
  <c r="Z117" i="5"/>
  <c r="Z137" i="5" s="1"/>
  <c r="Z144" i="5" s="1"/>
  <c r="Z145" i="5" s="1"/>
  <c r="Z151" i="5" s="1"/>
  <c r="Z152" i="5" s="1"/>
  <c r="Z158" i="5" s="1"/>
  <c r="Z159" i="5" s="1"/>
  <c r="Z165" i="5" s="1"/>
  <c r="Z166" i="5" s="1"/>
  <c r="Z172" i="5" s="1"/>
  <c r="Z173" i="5" s="1"/>
  <c r="Z179" i="5" s="1"/>
  <c r="AB65" i="5"/>
  <c r="AB64" i="5"/>
  <c r="V86" i="5"/>
  <c r="AN64" i="5"/>
  <c r="AN65" i="5" s="1"/>
  <c r="N87" i="5"/>
  <c r="AQ64" i="5"/>
  <c r="J114" i="5"/>
  <c r="J58" i="5"/>
  <c r="L43" i="5"/>
  <c r="L46" i="5" s="1"/>
  <c r="L87" i="5"/>
  <c r="L86" i="5"/>
  <c r="L91" i="5"/>
  <c r="L85" i="5"/>
  <c r="L67" i="5"/>
  <c r="L48" i="5"/>
  <c r="AL117" i="5"/>
  <c r="AL137" i="5" s="1"/>
  <c r="AL144" i="5" s="1"/>
  <c r="AL145" i="5" s="1"/>
  <c r="AL151" i="5" s="1"/>
  <c r="AL152" i="5" s="1"/>
  <c r="AL158" i="5" s="1"/>
  <c r="AL159" i="5" s="1"/>
  <c r="AL165" i="5" s="1"/>
  <c r="AL166" i="5" s="1"/>
  <c r="AL172" i="5" s="1"/>
  <c r="AL173" i="5" s="1"/>
  <c r="AL179" i="5" s="1"/>
  <c r="V43" i="5"/>
  <c r="AG62" i="5"/>
  <c r="AG61" i="5"/>
  <c r="AG59" i="5"/>
  <c r="AG131" i="5" s="1"/>
  <c r="AG55" i="5"/>
  <c r="AG52" i="5"/>
  <c r="AG74" i="5"/>
  <c r="AG99" i="5" s="1"/>
  <c r="AG60" i="5"/>
  <c r="Q111" i="5"/>
  <c r="Q94" i="5"/>
  <c r="Q93" i="5"/>
  <c r="Q92" i="5"/>
  <c r="Q106" i="5"/>
  <c r="Q53" i="5"/>
  <c r="AV234" i="5"/>
  <c r="AO74" i="5"/>
  <c r="AO99" i="5" s="1"/>
  <c r="AO59" i="5"/>
  <c r="AO131" i="5" s="1"/>
  <c r="AO55" i="5"/>
  <c r="AO52" i="5"/>
  <c r="AO61" i="5"/>
  <c r="AO62" i="5"/>
  <c r="AO60" i="5"/>
  <c r="V87" i="5"/>
  <c r="S91" i="5"/>
  <c r="C111" i="5"/>
  <c r="C106" i="5"/>
  <c r="C94" i="5"/>
  <c r="C93" i="5"/>
  <c r="C92" i="5"/>
  <c r="C53" i="5"/>
  <c r="C58" i="5" s="1"/>
  <c r="F88" i="5"/>
  <c r="V117" i="5"/>
  <c r="V137" i="5" s="1"/>
  <c r="V144" i="5" s="1"/>
  <c r="V145" i="5" s="1"/>
  <c r="V151" i="5" s="1"/>
  <c r="V152" i="5" s="1"/>
  <c r="V158" i="5" s="1"/>
  <c r="V159" i="5" s="1"/>
  <c r="V165" i="5" s="1"/>
  <c r="V166" i="5" s="1"/>
  <c r="V172" i="5" s="1"/>
  <c r="V173" i="5" s="1"/>
  <c r="V179" i="5" s="1"/>
  <c r="AQ65" i="5"/>
  <c r="AU61" i="5"/>
  <c r="AU74" i="5"/>
  <c r="AU99" i="5" s="1"/>
  <c r="AU60" i="5"/>
  <c r="AU62" i="5"/>
  <c r="AU59" i="5"/>
  <c r="AU131" i="5" s="1"/>
  <c r="AU55" i="5"/>
  <c r="AU52" i="5"/>
  <c r="AA88" i="5"/>
  <c r="Q114" i="5"/>
  <c r="S65" i="5"/>
  <c r="S64" i="5"/>
  <c r="AP63" i="5"/>
  <c r="L124" i="5"/>
  <c r="L180" i="5"/>
  <c r="L125" i="5" s="1"/>
  <c r="C114" i="5"/>
  <c r="R74" i="5"/>
  <c r="R99" i="5" s="1"/>
  <c r="R62" i="5"/>
  <c r="R61" i="5"/>
  <c r="R60" i="5"/>
  <c r="R59" i="5"/>
  <c r="R131" i="5" s="1"/>
  <c r="R55" i="5"/>
  <c r="R52" i="5"/>
  <c r="F63" i="5"/>
  <c r="AI232" i="5"/>
  <c r="AI234" i="5" s="1"/>
  <c r="J42" i="5"/>
  <c r="S67" i="5"/>
  <c r="L64" i="5"/>
  <c r="Q42" i="5"/>
  <c r="AD67" i="5"/>
  <c r="AD86" i="5" s="1"/>
  <c r="AD87" i="5"/>
  <c r="AD85" i="5"/>
  <c r="B74" i="5"/>
  <c r="B99" i="5" s="1"/>
  <c r="B62" i="5"/>
  <c r="B61" i="5"/>
  <c r="B60" i="5"/>
  <c r="B59" i="5"/>
  <c r="B131" i="5" s="1"/>
  <c r="B55" i="5"/>
  <c r="B52" i="5"/>
  <c r="AD65" i="5"/>
  <c r="AN43" i="5"/>
  <c r="AN46" i="5" s="1"/>
  <c r="AN67" i="5"/>
  <c r="AN85" i="5" s="1"/>
  <c r="AN87" i="5"/>
  <c r="AN48" i="5"/>
  <c r="AN86" i="5"/>
  <c r="T117" i="5"/>
  <c r="T137" i="5" s="1"/>
  <c r="T144" i="5" s="1"/>
  <c r="T145" i="5" s="1"/>
  <c r="T151" i="5" s="1"/>
  <c r="T152" i="5" s="1"/>
  <c r="T158" i="5" s="1"/>
  <c r="T159" i="5" s="1"/>
  <c r="T165" i="5" s="1"/>
  <c r="T166" i="5" s="1"/>
  <c r="T172" i="5" s="1"/>
  <c r="T173" i="5" s="1"/>
  <c r="T179" i="5" s="1"/>
  <c r="S117" i="5"/>
  <c r="S137" i="5" s="1"/>
  <c r="S144" i="5" s="1"/>
  <c r="S145" i="5" s="1"/>
  <c r="S151" i="5" s="1"/>
  <c r="S152" i="5" s="1"/>
  <c r="S158" i="5" s="1"/>
  <c r="S159" i="5" s="1"/>
  <c r="S165" i="5" s="1"/>
  <c r="S166" i="5" s="1"/>
  <c r="S172" i="5" s="1"/>
  <c r="S173" i="5" s="1"/>
  <c r="S179" i="5" s="1"/>
  <c r="AT63" i="5"/>
  <c r="K85" i="5"/>
  <c r="K48" i="5"/>
  <c r="K67" i="5"/>
  <c r="K87" i="5" s="1"/>
  <c r="K86" i="5"/>
  <c r="K91" i="5"/>
  <c r="O232" i="5"/>
  <c r="O234" i="5" s="1"/>
  <c r="N69" i="5"/>
  <c r="AK74" i="5"/>
  <c r="AK99" i="5" s="1"/>
  <c r="AK62" i="5"/>
  <c r="AK61" i="5"/>
  <c r="AK60" i="5"/>
  <c r="AK59" i="5"/>
  <c r="AK131" i="5" s="1"/>
  <c r="AK55" i="5"/>
  <c r="AK52" i="5"/>
  <c r="J88" i="5"/>
  <c r="K65" i="5"/>
  <c r="N62" i="4"/>
  <c r="N52" i="4"/>
  <c r="N92" i="4" s="1"/>
  <c r="N55" i="4"/>
  <c r="N59" i="4"/>
  <c r="N131" i="4" s="1"/>
  <c r="N74" i="4"/>
  <c r="N99" i="4" s="1"/>
  <c r="N60" i="4"/>
  <c r="N42" i="4" s="1"/>
  <c r="C62" i="4"/>
  <c r="O63" i="4"/>
  <c r="B52" i="4"/>
  <c r="B62" i="4"/>
  <c r="B74" i="4"/>
  <c r="B99" i="4" s="1"/>
  <c r="B61" i="4"/>
  <c r="B60" i="4"/>
  <c r="B59" i="4"/>
  <c r="B131" i="4" s="1"/>
  <c r="B55" i="4"/>
  <c r="J52" i="4"/>
  <c r="J62" i="4"/>
  <c r="J61" i="4"/>
  <c r="J60" i="4"/>
  <c r="J59" i="4"/>
  <c r="J131" i="4" s="1"/>
  <c r="J74" i="4"/>
  <c r="J99" i="4" s="1"/>
  <c r="J55" i="4"/>
  <c r="N106" i="4"/>
  <c r="N111" i="4"/>
  <c r="N94" i="4"/>
  <c r="N93" i="4"/>
  <c r="N53" i="4"/>
  <c r="F59" i="4"/>
  <c r="F131" i="4" s="1"/>
  <c r="F62" i="4"/>
  <c r="F55" i="4"/>
  <c r="F52" i="4"/>
  <c r="F61" i="4"/>
  <c r="F60" i="4"/>
  <c r="F74" i="4"/>
  <c r="F99" i="4" s="1"/>
  <c r="C111" i="4"/>
  <c r="C94" i="4"/>
  <c r="C93" i="4"/>
  <c r="C92" i="4"/>
  <c r="C106" i="4"/>
  <c r="C53" i="4"/>
  <c r="C88" i="4"/>
  <c r="G114" i="4"/>
  <c r="G58" i="4"/>
  <c r="G63" i="4" s="1"/>
  <c r="I64" i="4"/>
  <c r="E74" i="4"/>
  <c r="E99" i="4" s="1"/>
  <c r="E60" i="4"/>
  <c r="E59" i="4"/>
  <c r="E131" i="4" s="1"/>
  <c r="E55" i="4"/>
  <c r="E62" i="4"/>
  <c r="E61" i="4"/>
  <c r="E52" i="4"/>
  <c r="L88" i="4"/>
  <c r="R52" i="4"/>
  <c r="R62" i="4"/>
  <c r="R74" i="4"/>
  <c r="R99" i="4" s="1"/>
  <c r="R61" i="4"/>
  <c r="R60" i="4"/>
  <c r="R59" i="4"/>
  <c r="R131" i="4" s="1"/>
  <c r="R55" i="4"/>
  <c r="L114" i="4"/>
  <c r="D111" i="4"/>
  <c r="D94" i="4"/>
  <c r="D93" i="4"/>
  <c r="D92" i="4"/>
  <c r="D106" i="4"/>
  <c r="D53" i="4"/>
  <c r="D58" i="4" s="1"/>
  <c r="D88" i="4"/>
  <c r="C114" i="4"/>
  <c r="C58" i="4"/>
  <c r="L42" i="4"/>
  <c r="H74" i="4"/>
  <c r="H99" i="4" s="1"/>
  <c r="H55" i="4"/>
  <c r="H52" i="4"/>
  <c r="H62" i="4"/>
  <c r="H61" i="4"/>
  <c r="H59" i="4"/>
  <c r="H131" i="4" s="1"/>
  <c r="H60" i="4"/>
  <c r="L111" i="4"/>
  <c r="L106" i="4"/>
  <c r="L94" i="4"/>
  <c r="L93" i="4"/>
  <c r="L92" i="4"/>
  <c r="L53" i="4"/>
  <c r="L58" i="4" s="1"/>
  <c r="G106" i="4"/>
  <c r="G111" i="4"/>
  <c r="G94" i="4"/>
  <c r="G92" i="4"/>
  <c r="G53" i="4"/>
  <c r="G93" i="4"/>
  <c r="Q88" i="4"/>
  <c r="K74" i="4"/>
  <c r="K99" i="4" s="1"/>
  <c r="K62" i="4"/>
  <c r="K61" i="4"/>
  <c r="K60" i="4"/>
  <c r="K59" i="4"/>
  <c r="K131" i="4" s="1"/>
  <c r="K55" i="4"/>
  <c r="K52" i="4"/>
  <c r="P74" i="4"/>
  <c r="P99" i="4" s="1"/>
  <c r="P55" i="4"/>
  <c r="P60" i="4"/>
  <c r="P52" i="4"/>
  <c r="P62" i="4"/>
  <c r="P61" i="4"/>
  <c r="P59" i="4"/>
  <c r="P131" i="4" s="1"/>
  <c r="Q111" i="4"/>
  <c r="Q94" i="4"/>
  <c r="Q93" i="4"/>
  <c r="Q106" i="4"/>
  <c r="Q92" i="4"/>
  <c r="Q53" i="4"/>
  <c r="O117" i="4"/>
  <c r="O137" i="4" s="1"/>
  <c r="O144" i="4" s="1"/>
  <c r="O145" i="4" s="1"/>
  <c r="O151" i="4" s="1"/>
  <c r="O152" i="4" s="1"/>
  <c r="O158" i="4" s="1"/>
  <c r="O159" i="4" s="1"/>
  <c r="O165" i="4" s="1"/>
  <c r="O166" i="4" s="1"/>
  <c r="O172" i="4" s="1"/>
  <c r="O173" i="4" s="1"/>
  <c r="O179" i="4" s="1"/>
  <c r="N114" i="4"/>
  <c r="N58" i="4"/>
  <c r="Q42" i="4"/>
  <c r="C42" i="4"/>
  <c r="M117" i="4"/>
  <c r="M137" i="4" s="1"/>
  <c r="M144" i="4" s="1"/>
  <c r="M145" i="4" s="1"/>
  <c r="M151" i="4" s="1"/>
  <c r="M152" i="4" s="1"/>
  <c r="M158" i="4" s="1"/>
  <c r="M159" i="4" s="1"/>
  <c r="M165" i="4" s="1"/>
  <c r="M166" i="4" s="1"/>
  <c r="M172" i="4" s="1"/>
  <c r="M173" i="4" s="1"/>
  <c r="M179" i="4" s="1"/>
  <c r="D114" i="4"/>
  <c r="I63" i="4"/>
  <c r="I65" i="4" s="1"/>
  <c r="G42" i="4"/>
  <c r="D42" i="4"/>
  <c r="Q114" i="4"/>
  <c r="Q58" i="4"/>
  <c r="I117" i="4"/>
  <c r="I137" i="4" s="1"/>
  <c r="I144" i="4" s="1"/>
  <c r="I145" i="4" s="1"/>
  <c r="I151" i="4" s="1"/>
  <c r="I152" i="4" s="1"/>
  <c r="I158" i="4" s="1"/>
  <c r="I159" i="4" s="1"/>
  <c r="I165" i="4" s="1"/>
  <c r="I166" i="4" s="1"/>
  <c r="I172" i="4" s="1"/>
  <c r="I173" i="4" s="1"/>
  <c r="I179" i="4" s="1"/>
  <c r="N88" i="4"/>
  <c r="G88" i="4"/>
  <c r="M63" i="4"/>
  <c r="E74" i="3"/>
  <c r="E99" i="3" s="1"/>
  <c r="E60" i="3"/>
  <c r="E59" i="3"/>
  <c r="E131" i="3" s="1"/>
  <c r="E52" i="3"/>
  <c r="E55" i="3"/>
  <c r="E62" i="3"/>
  <c r="E61" i="3"/>
  <c r="L64" i="3"/>
  <c r="L65" i="3"/>
  <c r="L63" i="3"/>
  <c r="C88" i="3"/>
  <c r="F88" i="3"/>
  <c r="D74" i="3"/>
  <c r="D99" i="3" s="1"/>
  <c r="D60" i="3"/>
  <c r="D59" i="3"/>
  <c r="D131" i="3" s="1"/>
  <c r="D52" i="3"/>
  <c r="D62" i="3"/>
  <c r="D55" i="3"/>
  <c r="D61" i="3"/>
  <c r="G93" i="3"/>
  <c r="G92" i="3"/>
  <c r="G106" i="3"/>
  <c r="G94" i="3"/>
  <c r="G111" i="3"/>
  <c r="G53" i="3"/>
  <c r="L117" i="3"/>
  <c r="L141" i="3" s="1"/>
  <c r="L148" i="3" s="1"/>
  <c r="L149" i="3" s="1"/>
  <c r="L155" i="3" s="1"/>
  <c r="L156" i="3" s="1"/>
  <c r="L162" i="3" s="1"/>
  <c r="L163" i="3" s="1"/>
  <c r="L169" i="3" s="1"/>
  <c r="L170" i="3" s="1"/>
  <c r="L176" i="3" s="1"/>
  <c r="L177" i="3" s="1"/>
  <c r="L183" i="3" s="1"/>
  <c r="S42" i="3"/>
  <c r="P124" i="3"/>
  <c r="P184" i="3"/>
  <c r="P125" i="3" s="1"/>
  <c r="S114" i="3"/>
  <c r="Q236" i="3"/>
  <c r="Q238" i="3" s="1"/>
  <c r="M111" i="3"/>
  <c r="M94" i="3"/>
  <c r="M93" i="3"/>
  <c r="M92" i="3"/>
  <c r="M106" i="3"/>
  <c r="M53" i="3"/>
  <c r="C106" i="3"/>
  <c r="C94" i="3"/>
  <c r="C111" i="3"/>
  <c r="C93" i="3"/>
  <c r="C53" i="3"/>
  <c r="C92" i="3"/>
  <c r="O117" i="3"/>
  <c r="O141" i="3" s="1"/>
  <c r="O148" i="3" s="1"/>
  <c r="O149" i="3" s="1"/>
  <c r="O155" i="3" s="1"/>
  <c r="O156" i="3" s="1"/>
  <c r="O162" i="3" s="1"/>
  <c r="O163" i="3" s="1"/>
  <c r="O169" i="3" s="1"/>
  <c r="O170" i="3" s="1"/>
  <c r="O176" i="3" s="1"/>
  <c r="O177" i="3" s="1"/>
  <c r="O183" i="3" s="1"/>
  <c r="I114" i="3"/>
  <c r="I58" i="3"/>
  <c r="G88" i="3"/>
  <c r="S106" i="3"/>
  <c r="S94" i="3"/>
  <c r="S93" i="3"/>
  <c r="S92" i="3"/>
  <c r="S111" i="3"/>
  <c r="S53" i="3"/>
  <c r="S58" i="3" s="1"/>
  <c r="S88" i="3"/>
  <c r="R42" i="3"/>
  <c r="H117" i="3"/>
  <c r="H141" i="3" s="1"/>
  <c r="H148" i="3" s="1"/>
  <c r="H149" i="3" s="1"/>
  <c r="H155" i="3" s="1"/>
  <c r="H156" i="3" s="1"/>
  <c r="H162" i="3" s="1"/>
  <c r="H163" i="3" s="1"/>
  <c r="H169" i="3" s="1"/>
  <c r="H170" i="3" s="1"/>
  <c r="H176" i="3" s="1"/>
  <c r="H177" i="3" s="1"/>
  <c r="H183" i="3" s="1"/>
  <c r="J42" i="3"/>
  <c r="F111" i="3"/>
  <c r="F93" i="3"/>
  <c r="F92" i="3"/>
  <c r="F106" i="3"/>
  <c r="F94" i="3"/>
  <c r="F53" i="3"/>
  <c r="I88" i="3"/>
  <c r="G42" i="3"/>
  <c r="K61" i="3"/>
  <c r="K55" i="3"/>
  <c r="K74" i="3"/>
  <c r="K99" i="3" s="1"/>
  <c r="K60" i="3"/>
  <c r="K59" i="3"/>
  <c r="K131" i="3" s="1"/>
  <c r="K52" i="3"/>
  <c r="K62" i="3"/>
  <c r="I111" i="3"/>
  <c r="I92" i="3"/>
  <c r="I106" i="3"/>
  <c r="I94" i="3"/>
  <c r="I93" i="3"/>
  <c r="I53" i="3"/>
  <c r="G114" i="3"/>
  <c r="G58" i="3"/>
  <c r="C42" i="3"/>
  <c r="R114" i="3"/>
  <c r="R58" i="3"/>
  <c r="J114" i="3"/>
  <c r="J58" i="3"/>
  <c r="F42" i="3"/>
  <c r="B61" i="3"/>
  <c r="B55" i="3"/>
  <c r="B74" i="3"/>
  <c r="B99" i="3" s="1"/>
  <c r="B60" i="3"/>
  <c r="B59" i="3"/>
  <c r="B131" i="3" s="1"/>
  <c r="B52" i="3"/>
  <c r="B62" i="3"/>
  <c r="P65" i="3"/>
  <c r="P64" i="3"/>
  <c r="P63" i="3"/>
  <c r="R106" i="3"/>
  <c r="R94" i="3"/>
  <c r="R93" i="3"/>
  <c r="R92" i="3"/>
  <c r="R111" i="3"/>
  <c r="R53" i="3"/>
  <c r="R88" i="3"/>
  <c r="H58" i="3"/>
  <c r="J106" i="3"/>
  <c r="J94" i="3"/>
  <c r="J111" i="3"/>
  <c r="J93" i="3"/>
  <c r="J92" i="3"/>
  <c r="J53" i="3"/>
  <c r="J88" i="3"/>
  <c r="M114" i="3"/>
  <c r="O63" i="3"/>
  <c r="I42" i="3"/>
  <c r="C114" i="3"/>
  <c r="C58" i="3"/>
  <c r="C63" i="3" s="1"/>
  <c r="N59" i="3"/>
  <c r="N131" i="3" s="1"/>
  <c r="N52" i="3"/>
  <c r="N62" i="3"/>
  <c r="N61" i="3"/>
  <c r="N55" i="3"/>
  <c r="N60" i="3"/>
  <c r="N74" i="3"/>
  <c r="N99" i="3" s="1"/>
  <c r="M88" i="3"/>
  <c r="M42" i="3"/>
  <c r="F114" i="3"/>
  <c r="F58" i="3"/>
  <c r="D73" i="2"/>
  <c r="D98" i="2" s="1"/>
  <c r="D60" i="2"/>
  <c r="D51" i="2"/>
  <c r="D59" i="2"/>
  <c r="D54" i="2"/>
  <c r="D61" i="2"/>
  <c r="D58" i="2"/>
  <c r="D130" i="2" s="1"/>
  <c r="G62" i="2"/>
  <c r="C66" i="2"/>
  <c r="C47" i="2"/>
  <c r="I113" i="2"/>
  <c r="H59" i="2"/>
  <c r="H54" i="2"/>
  <c r="H61" i="2"/>
  <c r="H58" i="2"/>
  <c r="H130" i="2" s="1"/>
  <c r="H73" i="2"/>
  <c r="H98" i="2" s="1"/>
  <c r="H60" i="2"/>
  <c r="H51" i="2"/>
  <c r="F51" i="2"/>
  <c r="F59" i="2"/>
  <c r="F54" i="2"/>
  <c r="F61" i="2"/>
  <c r="F58" i="2"/>
  <c r="F130" i="2" s="1"/>
  <c r="F73" i="2"/>
  <c r="F98" i="2" s="1"/>
  <c r="F60" i="2"/>
  <c r="E60" i="2"/>
  <c r="E51" i="2"/>
  <c r="E59" i="2"/>
  <c r="E54" i="2"/>
  <c r="E61" i="2"/>
  <c r="E58" i="2"/>
  <c r="E130" i="2" s="1"/>
  <c r="E73" i="2"/>
  <c r="E98" i="2" s="1"/>
  <c r="C64" i="2"/>
  <c r="J67" i="2"/>
  <c r="I87" i="2"/>
  <c r="L73" i="2"/>
  <c r="L98" i="2" s="1"/>
  <c r="L60" i="2"/>
  <c r="L51" i="2"/>
  <c r="L59" i="2"/>
  <c r="L54" i="2"/>
  <c r="L61" i="2"/>
  <c r="L58" i="2"/>
  <c r="L130" i="2" s="1"/>
  <c r="I41" i="2"/>
  <c r="B87" i="2"/>
  <c r="G116" i="2"/>
  <c r="G140" i="2" s="1"/>
  <c r="G147" i="2" s="1"/>
  <c r="G148" i="2" s="1"/>
  <c r="G154" i="2" s="1"/>
  <c r="G155" i="2" s="1"/>
  <c r="G161" i="2" s="1"/>
  <c r="G162" i="2" s="1"/>
  <c r="G168" i="2" s="1"/>
  <c r="G169" i="2" s="1"/>
  <c r="G175" i="2" s="1"/>
  <c r="G176" i="2" s="1"/>
  <c r="G182" i="2" s="1"/>
  <c r="I105" i="2"/>
  <c r="I93" i="2"/>
  <c r="I92" i="2"/>
  <c r="I91" i="2"/>
  <c r="I52" i="2"/>
  <c r="I110" i="2"/>
  <c r="K67" i="2"/>
  <c r="B113" i="2"/>
  <c r="K123" i="2"/>
  <c r="K183" i="2"/>
  <c r="K124" i="2" s="1"/>
  <c r="J123" i="2"/>
  <c r="J183" i="2"/>
  <c r="J124" i="2" s="1"/>
  <c r="B41" i="2"/>
  <c r="C123" i="2"/>
  <c r="C183" i="2"/>
  <c r="C124" i="2" s="1"/>
  <c r="K47" i="2"/>
  <c r="K84" i="2"/>
  <c r="B110" i="2"/>
  <c r="B91" i="2"/>
  <c r="B52" i="2"/>
  <c r="B105" i="2"/>
  <c r="B93" i="2"/>
  <c r="B92" i="2"/>
  <c r="K85" i="2"/>
  <c r="K90" i="2"/>
  <c r="C63" i="5" l="1"/>
  <c r="AK114" i="5"/>
  <c r="AK58" i="5"/>
  <c r="O74" i="5"/>
  <c r="O99" i="5" s="1"/>
  <c r="O61" i="5"/>
  <c r="O60" i="5"/>
  <c r="O59" i="5"/>
  <c r="O131" i="5" s="1"/>
  <c r="O55" i="5"/>
  <c r="O52" i="5"/>
  <c r="O62" i="5"/>
  <c r="K43" i="5"/>
  <c r="K46" i="5" s="1"/>
  <c r="AN91" i="5"/>
  <c r="B106" i="5"/>
  <c r="B111" i="5"/>
  <c r="B92" i="5"/>
  <c r="B93" i="5"/>
  <c r="B94" i="5"/>
  <c r="B53" i="5"/>
  <c r="S48" i="5"/>
  <c r="R114" i="5"/>
  <c r="Q58" i="5"/>
  <c r="AO114" i="5"/>
  <c r="AO58" i="5"/>
  <c r="AG111" i="5"/>
  <c r="AG94" i="5"/>
  <c r="AG93" i="5"/>
  <c r="AG92" i="5"/>
  <c r="AG106" i="5"/>
  <c r="AG53" i="5"/>
  <c r="AB68" i="5"/>
  <c r="V65" i="5"/>
  <c r="M111" i="5"/>
  <c r="M106" i="5"/>
  <c r="M94" i="5"/>
  <c r="M93" i="5"/>
  <c r="M92" i="5"/>
  <c r="M53" i="5"/>
  <c r="AR114" i="5"/>
  <c r="AQ48" i="5"/>
  <c r="S87" i="5"/>
  <c r="AM114" i="5"/>
  <c r="W111" i="5"/>
  <c r="W106" i="5"/>
  <c r="W94" i="5"/>
  <c r="W93" i="5"/>
  <c r="W92" i="5"/>
  <c r="W53" i="5"/>
  <c r="AT124" i="5"/>
  <c r="AT180" i="5"/>
  <c r="AT125" i="5" s="1"/>
  <c r="AB43" i="5"/>
  <c r="AB46" i="5" s="1"/>
  <c r="U88" i="5"/>
  <c r="AS114" i="5"/>
  <c r="AS58" i="5"/>
  <c r="H111" i="5"/>
  <c r="H106" i="5"/>
  <c r="H94" i="5"/>
  <c r="H92" i="5"/>
  <c r="H93" i="5"/>
  <c r="H53" i="5"/>
  <c r="H58" i="5" s="1"/>
  <c r="AT67" i="5"/>
  <c r="AT91" i="5" s="1"/>
  <c r="B114" i="5"/>
  <c r="AD69" i="5"/>
  <c r="Q117" i="5"/>
  <c r="Q137" i="5" s="1"/>
  <c r="Q144" i="5" s="1"/>
  <c r="Q145" i="5" s="1"/>
  <c r="Q151" i="5" s="1"/>
  <c r="Q152" i="5" s="1"/>
  <c r="Q158" i="5" s="1"/>
  <c r="Q159" i="5" s="1"/>
  <c r="Q165" i="5" s="1"/>
  <c r="Q166" i="5" s="1"/>
  <c r="Q172" i="5" s="1"/>
  <c r="Q173" i="5" s="1"/>
  <c r="Q179" i="5" s="1"/>
  <c r="V124" i="5"/>
  <c r="V180" i="5"/>
  <c r="V125" i="5" s="1"/>
  <c r="AO42" i="5"/>
  <c r="AG114" i="5"/>
  <c r="AG58" i="5"/>
  <c r="AQ68" i="5"/>
  <c r="M114" i="5"/>
  <c r="M58" i="5"/>
  <c r="AQ91" i="5"/>
  <c r="S43" i="5"/>
  <c r="S46" i="5" s="1"/>
  <c r="W114" i="5"/>
  <c r="W58" i="5"/>
  <c r="AE42" i="5"/>
  <c r="S86" i="5"/>
  <c r="E111" i="5"/>
  <c r="E106" i="5"/>
  <c r="E94" i="5"/>
  <c r="E93" i="5"/>
  <c r="E92" i="5"/>
  <c r="E53" i="5"/>
  <c r="U42" i="5"/>
  <c r="AL43" i="5"/>
  <c r="AL46" i="5" s="1"/>
  <c r="AL48" i="5"/>
  <c r="AL87" i="5"/>
  <c r="AL91" i="5"/>
  <c r="AL85" i="5"/>
  <c r="AL86" i="5"/>
  <c r="AL67" i="5"/>
  <c r="X88" i="5"/>
  <c r="I42" i="5"/>
  <c r="AH42" i="5"/>
  <c r="T43" i="5"/>
  <c r="T46" i="5" s="1"/>
  <c r="T85" i="5"/>
  <c r="T67" i="5"/>
  <c r="T91" i="5" s="1"/>
  <c r="H114" i="5"/>
  <c r="T124" i="5"/>
  <c r="T180" i="5"/>
  <c r="T125" i="5" s="1"/>
  <c r="V68" i="5"/>
  <c r="W42" i="5"/>
  <c r="N72" i="5"/>
  <c r="N73" i="5"/>
  <c r="AT64" i="5"/>
  <c r="AD43" i="5"/>
  <c r="AD46" i="5" s="1"/>
  <c r="R42" i="5"/>
  <c r="AL124" i="5"/>
  <c r="AL180" i="5"/>
  <c r="AL125" i="5" s="1"/>
  <c r="Z124" i="5"/>
  <c r="Z180" i="5"/>
  <c r="Z125" i="5" s="1"/>
  <c r="AQ87" i="5"/>
  <c r="S85" i="5"/>
  <c r="Y61" i="5"/>
  <c r="Y59" i="5"/>
  <c r="Y131" i="5" s="1"/>
  <c r="Y55" i="5"/>
  <c r="Y52" i="5"/>
  <c r="Y60" i="5"/>
  <c r="Y74" i="5"/>
  <c r="Y99" i="5" s="1"/>
  <c r="Y62" i="5"/>
  <c r="AW111" i="5"/>
  <c r="AW106" i="5"/>
  <c r="AW94" i="5"/>
  <c r="AW93" i="5"/>
  <c r="AW92" i="5"/>
  <c r="AW53" i="5"/>
  <c r="AE111" i="5"/>
  <c r="AE106" i="5"/>
  <c r="AE94" i="5"/>
  <c r="AE93" i="5"/>
  <c r="AE92" i="5"/>
  <c r="AE53" i="5"/>
  <c r="AB87" i="5"/>
  <c r="AC111" i="5"/>
  <c r="AC106" i="5"/>
  <c r="AC94" i="5"/>
  <c r="AC93" i="5"/>
  <c r="AC92" i="5"/>
  <c r="AC53" i="5"/>
  <c r="E114" i="5"/>
  <c r="E58" i="5"/>
  <c r="AL68" i="5"/>
  <c r="AS42" i="5"/>
  <c r="AH88" i="5"/>
  <c r="T68" i="5"/>
  <c r="AD68" i="5"/>
  <c r="AD70" i="5" s="1"/>
  <c r="J117" i="5"/>
  <c r="J137" i="5" s="1"/>
  <c r="J144" i="5" s="1"/>
  <c r="J145" i="5" s="1"/>
  <c r="J151" i="5" s="1"/>
  <c r="J152" i="5" s="1"/>
  <c r="J158" i="5" s="1"/>
  <c r="J159" i="5" s="1"/>
  <c r="J165" i="5" s="1"/>
  <c r="J166" i="5" s="1"/>
  <c r="J172" i="5" s="1"/>
  <c r="J173" i="5" s="1"/>
  <c r="J179" i="5" s="1"/>
  <c r="AR111" i="5"/>
  <c r="AR106" i="5"/>
  <c r="AR94" i="5"/>
  <c r="AR92" i="5"/>
  <c r="AR53" i="5"/>
  <c r="AR58" i="5" s="1"/>
  <c r="AR93" i="5"/>
  <c r="G42" i="5"/>
  <c r="D42" i="5"/>
  <c r="P74" i="5"/>
  <c r="P99" i="5" s="1"/>
  <c r="P61" i="5"/>
  <c r="P60" i="5"/>
  <c r="P59" i="5"/>
  <c r="P131" i="5" s="1"/>
  <c r="P55" i="5"/>
  <c r="P52" i="5"/>
  <c r="P62" i="5"/>
  <c r="AS111" i="5"/>
  <c r="AS106" i="5"/>
  <c r="AS94" i="5"/>
  <c r="AS93" i="5"/>
  <c r="AS92" i="5"/>
  <c r="AS53" i="5"/>
  <c r="AJ114" i="5"/>
  <c r="N70" i="5"/>
  <c r="AT65" i="5"/>
  <c r="B42" i="5"/>
  <c r="R88" i="5"/>
  <c r="C117" i="5"/>
  <c r="C137" i="5" s="1"/>
  <c r="C144" i="5" s="1"/>
  <c r="C145" i="5" s="1"/>
  <c r="C151" i="5" s="1"/>
  <c r="C152" i="5" s="1"/>
  <c r="C158" i="5" s="1"/>
  <c r="C159" i="5" s="1"/>
  <c r="C165" i="5" s="1"/>
  <c r="C166" i="5" s="1"/>
  <c r="C172" i="5" s="1"/>
  <c r="C173" i="5" s="1"/>
  <c r="C179" i="5" s="1"/>
  <c r="AP85" i="5"/>
  <c r="AP67" i="5"/>
  <c r="AP91" i="5" s="1"/>
  <c r="AP86" i="5"/>
  <c r="AU42" i="5"/>
  <c r="AG88" i="5"/>
  <c r="AN68" i="5"/>
  <c r="M42" i="5"/>
  <c r="AQ85" i="5"/>
  <c r="G88" i="5"/>
  <c r="W88" i="5"/>
  <c r="F65" i="5"/>
  <c r="F64" i="5"/>
  <c r="D88" i="5"/>
  <c r="AW114" i="5"/>
  <c r="AE114" i="5"/>
  <c r="AB86" i="5"/>
  <c r="AC114" i="5"/>
  <c r="AC58" i="5"/>
  <c r="AL65" i="5"/>
  <c r="AS88" i="5"/>
  <c r="T65" i="5"/>
  <c r="H42" i="5"/>
  <c r="AH114" i="5"/>
  <c r="F67" i="5"/>
  <c r="F43" i="5" s="1"/>
  <c r="F46" i="5" s="1"/>
  <c r="B88" i="5"/>
  <c r="AD91" i="5"/>
  <c r="AI74" i="5"/>
  <c r="AI99" i="5" s="1"/>
  <c r="AI62" i="5"/>
  <c r="AI59" i="5"/>
  <c r="AI131" i="5" s="1"/>
  <c r="AI55" i="5"/>
  <c r="AI52" i="5"/>
  <c r="AI61" i="5"/>
  <c r="AI60" i="5"/>
  <c r="AP64" i="5"/>
  <c r="AU111" i="5"/>
  <c r="AU106" i="5"/>
  <c r="AU94" i="5"/>
  <c r="AU93" i="5"/>
  <c r="AU92" i="5"/>
  <c r="AU53" i="5"/>
  <c r="AU58" i="5" s="1"/>
  <c r="AV74" i="5"/>
  <c r="AV99" i="5" s="1"/>
  <c r="AV60" i="5"/>
  <c r="AV62" i="5"/>
  <c r="AV59" i="5"/>
  <c r="AV131" i="5" s="1"/>
  <c r="AV55" i="5"/>
  <c r="AV52" i="5"/>
  <c r="AV61" i="5"/>
  <c r="AF67" i="5"/>
  <c r="AF43" i="5" s="1"/>
  <c r="AF46" i="5" s="1"/>
  <c r="M88" i="5"/>
  <c r="G111" i="5"/>
  <c r="G106" i="5"/>
  <c r="G94" i="5"/>
  <c r="G93" i="5"/>
  <c r="G92" i="5"/>
  <c r="G53" i="5"/>
  <c r="G58" i="5" s="1"/>
  <c r="AM42" i="5"/>
  <c r="F117" i="5"/>
  <c r="F137" i="5" s="1"/>
  <c r="F144" i="5" s="1"/>
  <c r="F145" i="5" s="1"/>
  <c r="F151" i="5" s="1"/>
  <c r="F152" i="5" s="1"/>
  <c r="F158" i="5" s="1"/>
  <c r="F159" i="5" s="1"/>
  <c r="F165" i="5" s="1"/>
  <c r="F166" i="5" s="1"/>
  <c r="F172" i="5" s="1"/>
  <c r="F173" i="5" s="1"/>
  <c r="F179" i="5" s="1"/>
  <c r="D111" i="5"/>
  <c r="D106" i="5"/>
  <c r="D93" i="5"/>
  <c r="D94" i="5"/>
  <c r="D92" i="5"/>
  <c r="D53" i="5"/>
  <c r="E42" i="5"/>
  <c r="AJ42" i="5"/>
  <c r="R106" i="5"/>
  <c r="R111" i="5"/>
  <c r="R93" i="5"/>
  <c r="R92" i="5"/>
  <c r="R53" i="5"/>
  <c r="R58" i="5" s="1"/>
  <c r="R94" i="5"/>
  <c r="AO111" i="5"/>
  <c r="AO94" i="5"/>
  <c r="AO93" i="5"/>
  <c r="AO92" i="5"/>
  <c r="AO106" i="5"/>
  <c r="AO53" i="5"/>
  <c r="AM111" i="5"/>
  <c r="AM106" i="5"/>
  <c r="AM94" i="5"/>
  <c r="AM93" i="5"/>
  <c r="AM92" i="5"/>
  <c r="AM53" i="5"/>
  <c r="W63" i="5"/>
  <c r="AW88" i="5"/>
  <c r="AB69" i="5"/>
  <c r="AB70" i="5" s="1"/>
  <c r="X114" i="5"/>
  <c r="AK42" i="5"/>
  <c r="AK88" i="5"/>
  <c r="K69" i="5"/>
  <c r="S124" i="5"/>
  <c r="S180" i="5"/>
  <c r="S125" i="5" s="1"/>
  <c r="AN69" i="5"/>
  <c r="AD48" i="5"/>
  <c r="AU114" i="5"/>
  <c r="AG42" i="5"/>
  <c r="AG63" i="5"/>
  <c r="AA63" i="5"/>
  <c r="AR42" i="5"/>
  <c r="G114" i="5"/>
  <c r="W67" i="5"/>
  <c r="D114" i="5"/>
  <c r="AE88" i="5"/>
  <c r="AB85" i="5"/>
  <c r="AC88" i="5"/>
  <c r="J63" i="5"/>
  <c r="Z43" i="5"/>
  <c r="Z46" i="5" s="1"/>
  <c r="Z67" i="5"/>
  <c r="Z48" i="5" s="1"/>
  <c r="E88" i="5"/>
  <c r="U111" i="5"/>
  <c r="U106" i="5"/>
  <c r="U94" i="5"/>
  <c r="U93" i="5"/>
  <c r="U92" i="5"/>
  <c r="U53" i="5"/>
  <c r="U58" i="5" s="1"/>
  <c r="X42" i="5"/>
  <c r="I88" i="5"/>
  <c r="AJ88" i="5"/>
  <c r="H88" i="5"/>
  <c r="AA117" i="5"/>
  <c r="AA137" i="5" s="1"/>
  <c r="AA144" i="5" s="1"/>
  <c r="AA145" i="5" s="1"/>
  <c r="AA151" i="5" s="1"/>
  <c r="AA152" i="5" s="1"/>
  <c r="AA158" i="5" s="1"/>
  <c r="AA159" i="5" s="1"/>
  <c r="AA165" i="5" s="1"/>
  <c r="AA166" i="5" s="1"/>
  <c r="AA172" i="5" s="1"/>
  <c r="AA173" i="5" s="1"/>
  <c r="AA179" i="5" s="1"/>
  <c r="I114" i="5"/>
  <c r="AK111" i="5"/>
  <c r="AK106" i="5"/>
  <c r="AK94" i="5"/>
  <c r="AK93" i="5"/>
  <c r="AK92" i="5"/>
  <c r="AK53" i="5"/>
  <c r="L68" i="5"/>
  <c r="L65" i="5"/>
  <c r="S68" i="5"/>
  <c r="AU88" i="5"/>
  <c r="AO88" i="5"/>
  <c r="AR88" i="5"/>
  <c r="AQ69" i="5"/>
  <c r="AF124" i="5"/>
  <c r="AF180" i="5"/>
  <c r="AF125" i="5" s="1"/>
  <c r="AM88" i="5"/>
  <c r="AB124" i="5"/>
  <c r="AB180" i="5"/>
  <c r="AB125" i="5" s="1"/>
  <c r="AW42" i="5"/>
  <c r="AB91" i="5"/>
  <c r="AC42" i="5"/>
  <c r="K68" i="5"/>
  <c r="Z64" i="5"/>
  <c r="U114" i="5"/>
  <c r="X111" i="5"/>
  <c r="X106" i="5"/>
  <c r="X92" i="5"/>
  <c r="X94" i="5"/>
  <c r="X93" i="5"/>
  <c r="X53" i="5"/>
  <c r="X58" i="5" s="1"/>
  <c r="I111" i="5"/>
  <c r="I106" i="5"/>
  <c r="I94" i="5"/>
  <c r="I93" i="5"/>
  <c r="I92" i="5"/>
  <c r="I53" i="5"/>
  <c r="AH106" i="5"/>
  <c r="AH111" i="5"/>
  <c r="AH93" i="5"/>
  <c r="AH92" i="5"/>
  <c r="AH94" i="5"/>
  <c r="AH53" i="5"/>
  <c r="AH58" i="5" s="1"/>
  <c r="AJ111" i="5"/>
  <c r="AJ106" i="5"/>
  <c r="AJ93" i="5"/>
  <c r="AJ92" i="5"/>
  <c r="AJ94" i="5"/>
  <c r="AJ53" i="5"/>
  <c r="AJ58" i="5" s="1"/>
  <c r="N63" i="4"/>
  <c r="L63" i="4"/>
  <c r="G67" i="4"/>
  <c r="P106" i="4"/>
  <c r="P111" i="4"/>
  <c r="P94" i="4"/>
  <c r="P93" i="4"/>
  <c r="P53" i="4"/>
  <c r="P92" i="4"/>
  <c r="K114" i="4"/>
  <c r="D117" i="4"/>
  <c r="D137" i="4" s="1"/>
  <c r="D144" i="4" s="1"/>
  <c r="D145" i="4" s="1"/>
  <c r="D151" i="4" s="1"/>
  <c r="D152" i="4" s="1"/>
  <c r="D158" i="4" s="1"/>
  <c r="D159" i="4" s="1"/>
  <c r="D165" i="4" s="1"/>
  <c r="D166" i="4" s="1"/>
  <c r="D172" i="4" s="1"/>
  <c r="D173" i="4" s="1"/>
  <c r="D179" i="4" s="1"/>
  <c r="N65" i="4"/>
  <c r="N64" i="4"/>
  <c r="O124" i="4"/>
  <c r="O180" i="4"/>
  <c r="O125" i="4" s="1"/>
  <c r="H88" i="4"/>
  <c r="L117" i="4"/>
  <c r="L137" i="4" s="1"/>
  <c r="L144" i="4" s="1"/>
  <c r="L145" i="4" s="1"/>
  <c r="L151" i="4" s="1"/>
  <c r="L152" i="4" s="1"/>
  <c r="L158" i="4" s="1"/>
  <c r="L159" i="4" s="1"/>
  <c r="L165" i="4" s="1"/>
  <c r="L166" i="4" s="1"/>
  <c r="L172" i="4" s="1"/>
  <c r="L173" i="4" s="1"/>
  <c r="L179" i="4" s="1"/>
  <c r="R42" i="4"/>
  <c r="E114" i="4"/>
  <c r="F114" i="4"/>
  <c r="B42" i="4"/>
  <c r="D63" i="4"/>
  <c r="I124" i="4"/>
  <c r="I180" i="4"/>
  <c r="I125" i="4" s="1"/>
  <c r="N67" i="4"/>
  <c r="H106" i="4"/>
  <c r="H111" i="4"/>
  <c r="H94" i="4"/>
  <c r="H93" i="4"/>
  <c r="H53" i="4"/>
  <c r="H92" i="4"/>
  <c r="M64" i="4"/>
  <c r="M65" i="4" s="1"/>
  <c r="O67" i="4"/>
  <c r="O48" i="4" s="1"/>
  <c r="O86" i="4"/>
  <c r="G64" i="4"/>
  <c r="G65" i="4" s="1"/>
  <c r="B88" i="4"/>
  <c r="N48" i="4"/>
  <c r="O64" i="4"/>
  <c r="N117" i="4"/>
  <c r="N137" i="4" s="1"/>
  <c r="N144" i="4" s="1"/>
  <c r="N145" i="4" s="1"/>
  <c r="N151" i="4" s="1"/>
  <c r="N152" i="4" s="1"/>
  <c r="N158" i="4" s="1"/>
  <c r="N159" i="4" s="1"/>
  <c r="N165" i="4" s="1"/>
  <c r="N166" i="4" s="1"/>
  <c r="N172" i="4" s="1"/>
  <c r="N173" i="4" s="1"/>
  <c r="N179" i="4" s="1"/>
  <c r="P42" i="4"/>
  <c r="R88" i="4"/>
  <c r="M67" i="4"/>
  <c r="M43" i="4" s="1"/>
  <c r="M46" i="4" s="1"/>
  <c r="P114" i="4"/>
  <c r="P58" i="4"/>
  <c r="Q64" i="4"/>
  <c r="N85" i="4"/>
  <c r="K42" i="4"/>
  <c r="H42" i="4"/>
  <c r="H114" i="4"/>
  <c r="H58" i="4"/>
  <c r="H63" i="4" s="1"/>
  <c r="C117" i="4"/>
  <c r="C137" i="4" s="1"/>
  <c r="C144" i="4" s="1"/>
  <c r="C145" i="4" s="1"/>
  <c r="C151" i="4" s="1"/>
  <c r="C152" i="4" s="1"/>
  <c r="C158" i="4" s="1"/>
  <c r="C159" i="4" s="1"/>
  <c r="C165" i="4" s="1"/>
  <c r="C166" i="4" s="1"/>
  <c r="C172" i="4" s="1"/>
  <c r="C173" i="4" s="1"/>
  <c r="C179" i="4" s="1"/>
  <c r="R114" i="4"/>
  <c r="R111" i="4"/>
  <c r="R94" i="4"/>
  <c r="R93" i="4"/>
  <c r="R106" i="4"/>
  <c r="R92" i="4"/>
  <c r="R53" i="4"/>
  <c r="E111" i="4"/>
  <c r="E93" i="4"/>
  <c r="E92" i="4"/>
  <c r="E106" i="4"/>
  <c r="E94" i="4"/>
  <c r="E53" i="4"/>
  <c r="E58" i="4" s="1"/>
  <c r="F42" i="4"/>
  <c r="N91" i="4"/>
  <c r="B114" i="4"/>
  <c r="B94" i="4"/>
  <c r="B93" i="4"/>
  <c r="B92" i="4"/>
  <c r="B106" i="4"/>
  <c r="B111" i="4"/>
  <c r="B53" i="4"/>
  <c r="B58" i="4" s="1"/>
  <c r="J106" i="4"/>
  <c r="J94" i="4"/>
  <c r="J93" i="4"/>
  <c r="J111" i="4"/>
  <c r="J92" i="4"/>
  <c r="J53" i="4"/>
  <c r="J58" i="4" s="1"/>
  <c r="P88" i="4"/>
  <c r="K111" i="4"/>
  <c r="K94" i="4"/>
  <c r="K93" i="4"/>
  <c r="K92" i="4"/>
  <c r="K106" i="4"/>
  <c r="K53" i="4"/>
  <c r="K58" i="4" s="1"/>
  <c r="K88" i="4"/>
  <c r="E88" i="4"/>
  <c r="E42" i="4"/>
  <c r="F88" i="4"/>
  <c r="J42" i="4"/>
  <c r="C63" i="4"/>
  <c r="C64" i="4" s="1"/>
  <c r="M124" i="4"/>
  <c r="M180" i="4"/>
  <c r="M125" i="4" s="1"/>
  <c r="J114" i="4"/>
  <c r="N86" i="4"/>
  <c r="Q117" i="4"/>
  <c r="Q137" i="4" s="1"/>
  <c r="Q144" i="4" s="1"/>
  <c r="Q145" i="4" s="1"/>
  <c r="Q151" i="4" s="1"/>
  <c r="Q152" i="4" s="1"/>
  <c r="Q158" i="4" s="1"/>
  <c r="Q159" i="4" s="1"/>
  <c r="Q165" i="4" s="1"/>
  <c r="Q166" i="4" s="1"/>
  <c r="Q172" i="4" s="1"/>
  <c r="Q173" i="4" s="1"/>
  <c r="Q179" i="4" s="1"/>
  <c r="I67" i="4"/>
  <c r="I86" i="4" s="1"/>
  <c r="I91" i="4"/>
  <c r="I48" i="4"/>
  <c r="Q63" i="4"/>
  <c r="G117" i="4"/>
  <c r="G137" i="4" s="1"/>
  <c r="G144" i="4" s="1"/>
  <c r="G145" i="4" s="1"/>
  <c r="G151" i="4" s="1"/>
  <c r="G152" i="4" s="1"/>
  <c r="G158" i="4" s="1"/>
  <c r="G159" i="4" s="1"/>
  <c r="G165" i="4" s="1"/>
  <c r="G166" i="4" s="1"/>
  <c r="G172" i="4" s="1"/>
  <c r="G173" i="4" s="1"/>
  <c r="G179" i="4" s="1"/>
  <c r="F106" i="4"/>
  <c r="F92" i="4"/>
  <c r="F111" i="4"/>
  <c r="F53" i="4"/>
  <c r="F58" i="4" s="1"/>
  <c r="F93" i="4"/>
  <c r="F94" i="4"/>
  <c r="J88" i="4"/>
  <c r="S64" i="3"/>
  <c r="S63" i="3"/>
  <c r="C91" i="3"/>
  <c r="C48" i="3"/>
  <c r="C67" i="3"/>
  <c r="C43" i="3" s="1"/>
  <c r="C46" i="3" s="1"/>
  <c r="O43" i="3"/>
  <c r="O46" i="3" s="1"/>
  <c r="O67" i="3"/>
  <c r="O91" i="3"/>
  <c r="O85" i="3"/>
  <c r="O87" i="3"/>
  <c r="O48" i="3"/>
  <c r="O86" i="3"/>
  <c r="P67" i="3"/>
  <c r="P85" i="3" s="1"/>
  <c r="P91" i="3"/>
  <c r="P86" i="3"/>
  <c r="O64" i="3"/>
  <c r="N93" i="3"/>
  <c r="N111" i="3"/>
  <c r="N92" i="3"/>
  <c r="N106" i="3"/>
  <c r="N94" i="3"/>
  <c r="N53" i="3"/>
  <c r="M58" i="3"/>
  <c r="P68" i="3"/>
  <c r="G117" i="3"/>
  <c r="G141" i="3" s="1"/>
  <c r="G148" i="3" s="1"/>
  <c r="G149" i="3" s="1"/>
  <c r="G155" i="3" s="1"/>
  <c r="G156" i="3" s="1"/>
  <c r="G162" i="3" s="1"/>
  <c r="G163" i="3" s="1"/>
  <c r="G169" i="3" s="1"/>
  <c r="G170" i="3" s="1"/>
  <c r="G176" i="3" s="1"/>
  <c r="G177" i="3" s="1"/>
  <c r="G183" i="3" s="1"/>
  <c r="D94" i="3"/>
  <c r="D111" i="3"/>
  <c r="D93" i="3"/>
  <c r="D92" i="3"/>
  <c r="D53" i="3"/>
  <c r="D106" i="3"/>
  <c r="O65" i="3"/>
  <c r="H124" i="3"/>
  <c r="H184" i="3"/>
  <c r="H125" i="3" s="1"/>
  <c r="L124" i="3"/>
  <c r="L184" i="3"/>
  <c r="L125" i="3" s="1"/>
  <c r="G63" i="3"/>
  <c r="E88" i="3"/>
  <c r="B42" i="3"/>
  <c r="H63" i="3"/>
  <c r="K42" i="3"/>
  <c r="I117" i="3"/>
  <c r="I141" i="3" s="1"/>
  <c r="I148" i="3" s="1"/>
  <c r="I149" i="3" s="1"/>
  <c r="I155" i="3" s="1"/>
  <c r="I156" i="3" s="1"/>
  <c r="I162" i="3" s="1"/>
  <c r="I163" i="3" s="1"/>
  <c r="I169" i="3" s="1"/>
  <c r="I170" i="3" s="1"/>
  <c r="I176" i="3" s="1"/>
  <c r="I177" i="3" s="1"/>
  <c r="I183" i="3" s="1"/>
  <c r="E42" i="3"/>
  <c r="N88" i="3"/>
  <c r="F117" i="3"/>
  <c r="F141" i="3" s="1"/>
  <c r="F148" i="3" s="1"/>
  <c r="F149" i="3" s="1"/>
  <c r="F155" i="3" s="1"/>
  <c r="F156" i="3" s="1"/>
  <c r="F162" i="3" s="1"/>
  <c r="F163" i="3" s="1"/>
  <c r="F169" i="3" s="1"/>
  <c r="F170" i="3" s="1"/>
  <c r="F176" i="3" s="1"/>
  <c r="F177" i="3" s="1"/>
  <c r="F183" i="3" s="1"/>
  <c r="J65" i="3"/>
  <c r="J64" i="3"/>
  <c r="J63" i="3"/>
  <c r="R63" i="3"/>
  <c r="N42" i="3"/>
  <c r="M117" i="3"/>
  <c r="M141" i="3" s="1"/>
  <c r="M148" i="3" s="1"/>
  <c r="M149" i="3" s="1"/>
  <c r="M155" i="3" s="1"/>
  <c r="M156" i="3" s="1"/>
  <c r="M162" i="3" s="1"/>
  <c r="M163" i="3" s="1"/>
  <c r="M169" i="3" s="1"/>
  <c r="M170" i="3" s="1"/>
  <c r="M176" i="3" s="1"/>
  <c r="M177" i="3" s="1"/>
  <c r="M183" i="3" s="1"/>
  <c r="B114" i="3"/>
  <c r="J117" i="3"/>
  <c r="J141" i="3" s="1"/>
  <c r="J148" i="3" s="1"/>
  <c r="J149" i="3" s="1"/>
  <c r="J155" i="3" s="1"/>
  <c r="J156" i="3" s="1"/>
  <c r="J162" i="3" s="1"/>
  <c r="J163" i="3" s="1"/>
  <c r="J169" i="3" s="1"/>
  <c r="J170" i="3" s="1"/>
  <c r="J176" i="3" s="1"/>
  <c r="J177" i="3" s="1"/>
  <c r="J183" i="3" s="1"/>
  <c r="R117" i="3"/>
  <c r="R141" i="3" s="1"/>
  <c r="R148" i="3" s="1"/>
  <c r="R149" i="3" s="1"/>
  <c r="R155" i="3" s="1"/>
  <c r="R156" i="3" s="1"/>
  <c r="R162" i="3" s="1"/>
  <c r="R163" i="3" s="1"/>
  <c r="R169" i="3" s="1"/>
  <c r="R170" i="3" s="1"/>
  <c r="R176" i="3" s="1"/>
  <c r="R177" i="3" s="1"/>
  <c r="R183" i="3" s="1"/>
  <c r="O124" i="3"/>
  <c r="O184" i="3"/>
  <c r="O125" i="3" s="1"/>
  <c r="L67" i="3"/>
  <c r="L87" i="3" s="1"/>
  <c r="L91" i="3"/>
  <c r="L85" i="3"/>
  <c r="L48" i="3"/>
  <c r="E114" i="3"/>
  <c r="E58" i="3"/>
  <c r="E63" i="3" s="1"/>
  <c r="C64" i="3"/>
  <c r="N114" i="3"/>
  <c r="N58" i="3"/>
  <c r="C117" i="3"/>
  <c r="C141" i="3" s="1"/>
  <c r="C148" i="3" s="1"/>
  <c r="C149" i="3" s="1"/>
  <c r="C155" i="3" s="1"/>
  <c r="C156" i="3" s="1"/>
  <c r="C162" i="3" s="1"/>
  <c r="C163" i="3" s="1"/>
  <c r="C169" i="3" s="1"/>
  <c r="C170" i="3" s="1"/>
  <c r="C176" i="3" s="1"/>
  <c r="C177" i="3" s="1"/>
  <c r="C183" i="3" s="1"/>
  <c r="B106" i="3"/>
  <c r="B94" i="3"/>
  <c r="B111" i="3"/>
  <c r="B93" i="3"/>
  <c r="B53" i="3"/>
  <c r="B58" i="3" s="1"/>
  <c r="B92" i="3"/>
  <c r="B88" i="3"/>
  <c r="K106" i="3"/>
  <c r="K94" i="3"/>
  <c r="K111" i="3"/>
  <c r="K93" i="3"/>
  <c r="K92" i="3"/>
  <c r="K53" i="3"/>
  <c r="K114" i="3"/>
  <c r="K58" i="3"/>
  <c r="K63" i="3" s="1"/>
  <c r="Q62" i="3"/>
  <c r="Q61" i="3"/>
  <c r="Q55" i="3"/>
  <c r="Q74" i="3"/>
  <c r="Q99" i="3" s="1"/>
  <c r="Q52" i="3"/>
  <c r="Q59" i="3"/>
  <c r="Q131" i="3" s="1"/>
  <c r="Q60" i="3"/>
  <c r="S117" i="3"/>
  <c r="S141" i="3" s="1"/>
  <c r="S148" i="3" s="1"/>
  <c r="S149" i="3" s="1"/>
  <c r="S155" i="3" s="1"/>
  <c r="S156" i="3" s="1"/>
  <c r="S162" i="3" s="1"/>
  <c r="S163" i="3" s="1"/>
  <c r="S169" i="3" s="1"/>
  <c r="S170" i="3" s="1"/>
  <c r="S176" i="3" s="1"/>
  <c r="S177" i="3" s="1"/>
  <c r="S183" i="3" s="1"/>
  <c r="D88" i="3"/>
  <c r="F63" i="3"/>
  <c r="G65" i="3"/>
  <c r="G64" i="3"/>
  <c r="K88" i="3"/>
  <c r="D114" i="3"/>
  <c r="D58" i="3"/>
  <c r="D42" i="3"/>
  <c r="L68" i="3"/>
  <c r="E94" i="3"/>
  <c r="E111" i="3"/>
  <c r="E93" i="3"/>
  <c r="E92" i="3"/>
  <c r="E53" i="3"/>
  <c r="E106" i="3"/>
  <c r="I63" i="3"/>
  <c r="J68" i="2"/>
  <c r="J69" i="2"/>
  <c r="E87" i="2"/>
  <c r="F91" i="2"/>
  <c r="F105" i="2"/>
  <c r="F93" i="2"/>
  <c r="F92" i="2"/>
  <c r="F110" i="2"/>
  <c r="F52" i="2"/>
  <c r="H87" i="2"/>
  <c r="C84" i="2"/>
  <c r="G84" i="2"/>
  <c r="G66" i="2"/>
  <c r="G85" i="2" s="1"/>
  <c r="D113" i="2"/>
  <c r="D57" i="2"/>
  <c r="D62" i="2" s="1"/>
  <c r="B57" i="2"/>
  <c r="C67" i="2"/>
  <c r="F87" i="2"/>
  <c r="C90" i="2"/>
  <c r="D41" i="2"/>
  <c r="B116" i="2"/>
  <c r="B140" i="2" s="1"/>
  <c r="B147" i="2" s="1"/>
  <c r="B148" i="2" s="1"/>
  <c r="B154" i="2" s="1"/>
  <c r="B155" i="2" s="1"/>
  <c r="B161" i="2" s="1"/>
  <c r="B162" i="2" s="1"/>
  <c r="B168" i="2" s="1"/>
  <c r="B169" i="2" s="1"/>
  <c r="B175" i="2" s="1"/>
  <c r="B176" i="2" s="1"/>
  <c r="B182" i="2" s="1"/>
  <c r="L87" i="2"/>
  <c r="E113" i="2"/>
  <c r="E57" i="2"/>
  <c r="I57" i="2"/>
  <c r="C85" i="2"/>
  <c r="G63" i="2"/>
  <c r="D110" i="2"/>
  <c r="D93" i="2"/>
  <c r="D52" i="2"/>
  <c r="D105" i="2"/>
  <c r="D92" i="2"/>
  <c r="D91" i="2"/>
  <c r="E41" i="2"/>
  <c r="C86" i="2"/>
  <c r="G64" i="2"/>
  <c r="K68" i="2"/>
  <c r="L113" i="2"/>
  <c r="L57" i="2"/>
  <c r="E105" i="2"/>
  <c r="E93" i="2"/>
  <c r="E92" i="2"/>
  <c r="E91" i="2"/>
  <c r="E110" i="2"/>
  <c r="E52" i="2"/>
  <c r="G123" i="2"/>
  <c r="G183" i="2"/>
  <c r="G124" i="2" s="1"/>
  <c r="L41" i="2"/>
  <c r="E62" i="2"/>
  <c r="H93" i="2"/>
  <c r="H110" i="2"/>
  <c r="H105" i="2"/>
  <c r="H92" i="2"/>
  <c r="H91" i="2"/>
  <c r="H52" i="2"/>
  <c r="H57" i="2" s="1"/>
  <c r="H113" i="2"/>
  <c r="C69" i="2"/>
  <c r="C68" i="2"/>
  <c r="L110" i="2"/>
  <c r="L93" i="2"/>
  <c r="L52" i="2"/>
  <c r="L105" i="2"/>
  <c r="L92" i="2"/>
  <c r="L91" i="2"/>
  <c r="F57" i="2"/>
  <c r="F113" i="2"/>
  <c r="H41" i="2"/>
  <c r="C42" i="2"/>
  <c r="C45" i="2" s="1"/>
  <c r="D87" i="2"/>
  <c r="F41" i="2"/>
  <c r="I116" i="2"/>
  <c r="I140" i="2" s="1"/>
  <c r="I147" i="2" s="1"/>
  <c r="I148" i="2" s="1"/>
  <c r="I154" i="2" s="1"/>
  <c r="I155" i="2" s="1"/>
  <c r="I161" i="2" s="1"/>
  <c r="I162" i="2" s="1"/>
  <c r="I168" i="2" s="1"/>
  <c r="I169" i="2" s="1"/>
  <c r="I175" i="2" s="1"/>
  <c r="I176" i="2" s="1"/>
  <c r="I182" i="2" s="1"/>
  <c r="AJ63" i="5" l="1"/>
  <c r="AH64" i="5"/>
  <c r="AH63" i="5"/>
  <c r="U64" i="5"/>
  <c r="U63" i="5"/>
  <c r="AR63" i="5"/>
  <c r="AU64" i="5"/>
  <c r="AU63" i="5"/>
  <c r="X64" i="5"/>
  <c r="X63" i="5"/>
  <c r="G63" i="5"/>
  <c r="G64" i="5" s="1"/>
  <c r="R63" i="5"/>
  <c r="H64" i="5"/>
  <c r="H63" i="5"/>
  <c r="U117" i="5"/>
  <c r="U137" i="5" s="1"/>
  <c r="U144" i="5" s="1"/>
  <c r="U145" i="5" s="1"/>
  <c r="U151" i="5" s="1"/>
  <c r="U152" i="5" s="1"/>
  <c r="U158" i="5" s="1"/>
  <c r="U159" i="5" s="1"/>
  <c r="U165" i="5" s="1"/>
  <c r="U166" i="5" s="1"/>
  <c r="U172" i="5" s="1"/>
  <c r="U173" i="5" s="1"/>
  <c r="U179" i="5" s="1"/>
  <c r="AP68" i="5"/>
  <c r="F85" i="5"/>
  <c r="N95" i="5"/>
  <c r="N97" i="5"/>
  <c r="N96" i="5"/>
  <c r="N98" i="5"/>
  <c r="N84" i="5"/>
  <c r="AD72" i="5"/>
  <c r="AD84" i="5" s="1"/>
  <c r="AD73" i="5"/>
  <c r="Q63" i="5"/>
  <c r="AQ72" i="5"/>
  <c r="AQ73" i="5"/>
  <c r="I58" i="5"/>
  <c r="AA124" i="5"/>
  <c r="AA180" i="5"/>
  <c r="AA125" i="5" s="1"/>
  <c r="J43" i="5"/>
  <c r="J46" i="5" s="1"/>
  <c r="J67" i="5"/>
  <c r="J91" i="5" s="1"/>
  <c r="J87" i="5"/>
  <c r="J48" i="5"/>
  <c r="D58" i="5"/>
  <c r="AP65" i="5"/>
  <c r="K70" i="5"/>
  <c r="F124" i="5"/>
  <c r="F180" i="5"/>
  <c r="F125" i="5" s="1"/>
  <c r="AI42" i="5"/>
  <c r="AW58" i="5"/>
  <c r="AP48" i="5"/>
  <c r="AG64" i="5"/>
  <c r="AG117" i="5"/>
  <c r="AG137" i="5" s="1"/>
  <c r="AG144" i="5" s="1"/>
  <c r="AG145" i="5" s="1"/>
  <c r="AG151" i="5" s="1"/>
  <c r="AG152" i="5" s="1"/>
  <c r="AG158" i="5" s="1"/>
  <c r="AG159" i="5" s="1"/>
  <c r="AG165" i="5" s="1"/>
  <c r="AG166" i="5" s="1"/>
  <c r="AG172" i="5" s="1"/>
  <c r="AG173" i="5" s="1"/>
  <c r="AG179" i="5" s="1"/>
  <c r="AT48" i="5"/>
  <c r="S69" i="5"/>
  <c r="O42" i="5"/>
  <c r="C67" i="5"/>
  <c r="K72" i="5"/>
  <c r="K84" i="5" s="1"/>
  <c r="K73" i="5"/>
  <c r="K75" i="5" s="1"/>
  <c r="P88" i="5"/>
  <c r="AO64" i="5"/>
  <c r="F87" i="5"/>
  <c r="AQ70" i="5"/>
  <c r="Z86" i="5"/>
  <c r="AF86" i="5"/>
  <c r="L69" i="5"/>
  <c r="AV42" i="5"/>
  <c r="AI88" i="5"/>
  <c r="AH117" i="5"/>
  <c r="AH137" i="5" s="1"/>
  <c r="AH144" i="5" s="1"/>
  <c r="AH145" i="5" s="1"/>
  <c r="AH151" i="5" s="1"/>
  <c r="AH152" i="5" s="1"/>
  <c r="AH158" i="5" s="1"/>
  <c r="AH159" i="5" s="1"/>
  <c r="AH165" i="5" s="1"/>
  <c r="AH166" i="5" s="1"/>
  <c r="AH172" i="5" s="1"/>
  <c r="AH173" i="5" s="1"/>
  <c r="AH179" i="5" s="1"/>
  <c r="AE58" i="5"/>
  <c r="AO63" i="5"/>
  <c r="N83" i="5"/>
  <c r="Y42" i="5"/>
  <c r="W48" i="5"/>
  <c r="AL69" i="5"/>
  <c r="AL70" i="5" s="1"/>
  <c r="W64" i="5"/>
  <c r="B58" i="5"/>
  <c r="AT85" i="5"/>
  <c r="AS117" i="5"/>
  <c r="AS137" i="5" s="1"/>
  <c r="AS144" i="5" s="1"/>
  <c r="AS145" i="5" s="1"/>
  <c r="AS151" i="5" s="1"/>
  <c r="AS152" i="5" s="1"/>
  <c r="AS158" i="5" s="1"/>
  <c r="AS159" i="5" s="1"/>
  <c r="AS165" i="5" s="1"/>
  <c r="AS166" i="5" s="1"/>
  <c r="AS172" i="5" s="1"/>
  <c r="AS173" i="5" s="1"/>
  <c r="AS179" i="5" s="1"/>
  <c r="AM58" i="5"/>
  <c r="AO117" i="5"/>
  <c r="AO137" i="5" s="1"/>
  <c r="AO144" i="5" s="1"/>
  <c r="AO145" i="5" s="1"/>
  <c r="AO151" i="5" s="1"/>
  <c r="AO152" i="5" s="1"/>
  <c r="AO158" i="5" s="1"/>
  <c r="AO159" i="5" s="1"/>
  <c r="AO165" i="5" s="1"/>
  <c r="AO166" i="5" s="1"/>
  <c r="AO172" i="5" s="1"/>
  <c r="AO173" i="5" s="1"/>
  <c r="AO179" i="5" s="1"/>
  <c r="R117" i="5"/>
  <c r="R137" i="5" s="1"/>
  <c r="R144" i="5" s="1"/>
  <c r="R145" i="5" s="1"/>
  <c r="R151" i="5" s="1"/>
  <c r="R152" i="5" s="1"/>
  <c r="R158" i="5" s="1"/>
  <c r="R159" i="5" s="1"/>
  <c r="R165" i="5" s="1"/>
  <c r="R166" i="5" s="1"/>
  <c r="R172" i="5" s="1"/>
  <c r="R173" i="5" s="1"/>
  <c r="R179" i="5" s="1"/>
  <c r="C64" i="5"/>
  <c r="AS64" i="5"/>
  <c r="AS65" i="5" s="1"/>
  <c r="F91" i="5"/>
  <c r="I117" i="5"/>
  <c r="I137" i="5" s="1"/>
  <c r="I144" i="5" s="1"/>
  <c r="I145" i="5" s="1"/>
  <c r="I151" i="5" s="1"/>
  <c r="I152" i="5" s="1"/>
  <c r="I158" i="5" s="1"/>
  <c r="I159" i="5" s="1"/>
  <c r="I165" i="5" s="1"/>
  <c r="I166" i="5" s="1"/>
  <c r="I172" i="5" s="1"/>
  <c r="I173" i="5" s="1"/>
  <c r="I179" i="5" s="1"/>
  <c r="AS63" i="5"/>
  <c r="Z85" i="5"/>
  <c r="D117" i="5"/>
  <c r="D137" i="5" s="1"/>
  <c r="D144" i="5" s="1"/>
  <c r="D145" i="5" s="1"/>
  <c r="D151" i="5" s="1"/>
  <c r="D152" i="5" s="1"/>
  <c r="D158" i="5" s="1"/>
  <c r="D159" i="5" s="1"/>
  <c r="D165" i="5" s="1"/>
  <c r="D166" i="5" s="1"/>
  <c r="D172" i="5" s="1"/>
  <c r="D173" i="5" s="1"/>
  <c r="D179" i="5" s="1"/>
  <c r="G117" i="5"/>
  <c r="G137" i="5" s="1"/>
  <c r="G144" i="5" s="1"/>
  <c r="G145" i="5" s="1"/>
  <c r="G151" i="5" s="1"/>
  <c r="G152" i="5" s="1"/>
  <c r="G158" i="5" s="1"/>
  <c r="G159" i="5" s="1"/>
  <c r="G165" i="5" s="1"/>
  <c r="G166" i="5" s="1"/>
  <c r="G172" i="5" s="1"/>
  <c r="G173" i="5" s="1"/>
  <c r="G179" i="5" s="1"/>
  <c r="AA67" i="5"/>
  <c r="AU117" i="5"/>
  <c r="AU137" i="5" s="1"/>
  <c r="AU144" i="5" s="1"/>
  <c r="AU145" i="5" s="1"/>
  <c r="AU151" i="5" s="1"/>
  <c r="AU152" i="5" s="1"/>
  <c r="AU158" i="5" s="1"/>
  <c r="AU159" i="5" s="1"/>
  <c r="AU165" i="5" s="1"/>
  <c r="AU166" i="5" s="1"/>
  <c r="AU172" i="5" s="1"/>
  <c r="AU173" i="5" s="1"/>
  <c r="AU179" i="5" s="1"/>
  <c r="AF91" i="5"/>
  <c r="L70" i="5"/>
  <c r="AI111" i="5"/>
  <c r="AI106" i="5"/>
  <c r="AI94" i="5"/>
  <c r="AI93" i="5"/>
  <c r="AI92" i="5"/>
  <c r="AI53" i="5"/>
  <c r="AC117" i="5"/>
  <c r="AC137" i="5" s="1"/>
  <c r="AC144" i="5" s="1"/>
  <c r="AC145" i="5" s="1"/>
  <c r="AC151" i="5" s="1"/>
  <c r="AC152" i="5" s="1"/>
  <c r="AC158" i="5" s="1"/>
  <c r="AC159" i="5" s="1"/>
  <c r="AC165" i="5" s="1"/>
  <c r="AC166" i="5" s="1"/>
  <c r="AC172" i="5" s="1"/>
  <c r="AC173" i="5" s="1"/>
  <c r="AC179" i="5" s="1"/>
  <c r="AW117" i="5"/>
  <c r="AW137" i="5" s="1"/>
  <c r="AW144" i="5" s="1"/>
  <c r="AW145" i="5" s="1"/>
  <c r="AW151" i="5" s="1"/>
  <c r="AW152" i="5" s="1"/>
  <c r="AW158" i="5" s="1"/>
  <c r="AW159" i="5" s="1"/>
  <c r="AW165" i="5" s="1"/>
  <c r="AW166" i="5" s="1"/>
  <c r="AW172" i="5" s="1"/>
  <c r="AW173" i="5" s="1"/>
  <c r="AW179" i="5" s="1"/>
  <c r="F68" i="5"/>
  <c r="F86" i="5"/>
  <c r="AP70" i="5"/>
  <c r="AP69" i="5"/>
  <c r="P111" i="5"/>
  <c r="P106" i="5"/>
  <c r="P93" i="5"/>
  <c r="P94" i="5"/>
  <c r="P92" i="5"/>
  <c r="P53" i="5"/>
  <c r="Y111" i="5"/>
  <c r="Y94" i="5"/>
  <c r="Y93" i="5"/>
  <c r="Y92" i="5"/>
  <c r="Y106" i="5"/>
  <c r="Y53" i="5"/>
  <c r="F48" i="5"/>
  <c r="W85" i="5"/>
  <c r="T69" i="5"/>
  <c r="B117" i="5"/>
  <c r="B137" i="5" s="1"/>
  <c r="B144" i="5" s="1"/>
  <c r="B145" i="5" s="1"/>
  <c r="B151" i="5" s="1"/>
  <c r="B152" i="5" s="1"/>
  <c r="B158" i="5" s="1"/>
  <c r="B159" i="5" s="1"/>
  <c r="B165" i="5" s="1"/>
  <c r="B166" i="5" s="1"/>
  <c r="B172" i="5" s="1"/>
  <c r="B173" i="5" s="1"/>
  <c r="B179" i="5" s="1"/>
  <c r="AT87" i="5"/>
  <c r="W91" i="5"/>
  <c r="AM117" i="5"/>
  <c r="AM137" i="5" s="1"/>
  <c r="AM144" i="5" s="1"/>
  <c r="AM145" i="5" s="1"/>
  <c r="AM151" i="5" s="1"/>
  <c r="AM152" i="5" s="1"/>
  <c r="AM158" i="5" s="1"/>
  <c r="AM159" i="5" s="1"/>
  <c r="AM165" i="5" s="1"/>
  <c r="AM166" i="5" s="1"/>
  <c r="AM172" i="5" s="1"/>
  <c r="AM173" i="5" s="1"/>
  <c r="AM179" i="5" s="1"/>
  <c r="AK117" i="5"/>
  <c r="AK137" i="5" s="1"/>
  <c r="AK144" i="5" s="1"/>
  <c r="AK145" i="5" s="1"/>
  <c r="AK151" i="5" s="1"/>
  <c r="AK152" i="5" s="1"/>
  <c r="AK158" i="5" s="1"/>
  <c r="AK159" i="5" s="1"/>
  <c r="AK165" i="5" s="1"/>
  <c r="AK166" i="5" s="1"/>
  <c r="AK172" i="5" s="1"/>
  <c r="AK173" i="5" s="1"/>
  <c r="AK179" i="5" s="1"/>
  <c r="C65" i="5"/>
  <c r="Z87" i="5"/>
  <c r="AA64" i="5"/>
  <c r="AN72" i="5"/>
  <c r="AN73" i="5"/>
  <c r="AN75" i="5" s="1"/>
  <c r="X117" i="5"/>
  <c r="X137" i="5" s="1"/>
  <c r="X144" i="5" s="1"/>
  <c r="X145" i="5" s="1"/>
  <c r="X151" i="5" s="1"/>
  <c r="X152" i="5" s="1"/>
  <c r="X158" i="5" s="1"/>
  <c r="X159" i="5" s="1"/>
  <c r="X165" i="5" s="1"/>
  <c r="X166" i="5" s="1"/>
  <c r="X172" i="5" s="1"/>
  <c r="X173" i="5" s="1"/>
  <c r="X179" i="5" s="1"/>
  <c r="AF87" i="5"/>
  <c r="AV88" i="5"/>
  <c r="AI114" i="5"/>
  <c r="AI58" i="5"/>
  <c r="AE117" i="5"/>
  <c r="AE137" i="5" s="1"/>
  <c r="AE144" i="5" s="1"/>
  <c r="AE145" i="5" s="1"/>
  <c r="AE151" i="5" s="1"/>
  <c r="AE152" i="5" s="1"/>
  <c r="AE158" i="5" s="1"/>
  <c r="AE159" i="5" s="1"/>
  <c r="AE165" i="5" s="1"/>
  <c r="AE166" i="5" s="1"/>
  <c r="AE172" i="5" s="1"/>
  <c r="AE173" i="5" s="1"/>
  <c r="AE179" i="5" s="1"/>
  <c r="AJ117" i="5"/>
  <c r="AJ137" i="5" s="1"/>
  <c r="AJ144" i="5" s="1"/>
  <c r="AJ145" i="5" s="1"/>
  <c r="AJ151" i="5" s="1"/>
  <c r="AJ152" i="5" s="1"/>
  <c r="AJ158" i="5" s="1"/>
  <c r="AJ159" i="5" s="1"/>
  <c r="AJ165" i="5" s="1"/>
  <c r="AJ166" i="5" s="1"/>
  <c r="AJ172" i="5" s="1"/>
  <c r="AJ173" i="5" s="1"/>
  <c r="AJ179" i="5" s="1"/>
  <c r="P114" i="5"/>
  <c r="P58" i="5"/>
  <c r="J124" i="5"/>
  <c r="J180" i="5"/>
  <c r="J125" i="5" s="1"/>
  <c r="Y114" i="5"/>
  <c r="V69" i="5"/>
  <c r="T48" i="5"/>
  <c r="W117" i="5"/>
  <c r="W137" i="5" s="1"/>
  <c r="W144" i="5" s="1"/>
  <c r="W145" i="5" s="1"/>
  <c r="W151" i="5" s="1"/>
  <c r="W152" i="5" s="1"/>
  <c r="W158" i="5" s="1"/>
  <c r="W159" i="5" s="1"/>
  <c r="W165" i="5" s="1"/>
  <c r="W166" i="5" s="1"/>
  <c r="W172" i="5" s="1"/>
  <c r="W173" i="5" s="1"/>
  <c r="W179" i="5" s="1"/>
  <c r="M63" i="5"/>
  <c r="AT86" i="5"/>
  <c r="AC63" i="5"/>
  <c r="Z68" i="5"/>
  <c r="Z65" i="5"/>
  <c r="Z91" i="5"/>
  <c r="AN70" i="5"/>
  <c r="W43" i="5"/>
  <c r="W46" i="5" s="1"/>
  <c r="AF48" i="5"/>
  <c r="AV111" i="5"/>
  <c r="AV106" i="5"/>
  <c r="AV94" i="5"/>
  <c r="AV92" i="5"/>
  <c r="AV93" i="5"/>
  <c r="AV53" i="5"/>
  <c r="AP43" i="5"/>
  <c r="AP46" i="5" s="1"/>
  <c r="AD98" i="5"/>
  <c r="AD97" i="5"/>
  <c r="AD96" i="5"/>
  <c r="AD95" i="5"/>
  <c r="AD100" i="5" s="1"/>
  <c r="H117" i="5"/>
  <c r="H137" i="5" s="1"/>
  <c r="H144" i="5" s="1"/>
  <c r="H145" i="5" s="1"/>
  <c r="H151" i="5" s="1"/>
  <c r="H152" i="5" s="1"/>
  <c r="H158" i="5" s="1"/>
  <c r="H159" i="5" s="1"/>
  <c r="H165" i="5" s="1"/>
  <c r="H166" i="5" s="1"/>
  <c r="H172" i="5" s="1"/>
  <c r="H173" i="5" s="1"/>
  <c r="H179" i="5" s="1"/>
  <c r="T86" i="5"/>
  <c r="AQ95" i="5"/>
  <c r="AF68" i="5"/>
  <c r="AF69" i="5" s="1"/>
  <c r="AR117" i="5"/>
  <c r="AR137" i="5" s="1"/>
  <c r="AR144" i="5" s="1"/>
  <c r="AR145" i="5" s="1"/>
  <c r="AR151" i="5" s="1"/>
  <c r="AR152" i="5" s="1"/>
  <c r="AR158" i="5" s="1"/>
  <c r="AR159" i="5" s="1"/>
  <c r="AR165" i="5" s="1"/>
  <c r="AR166" i="5" s="1"/>
  <c r="AR172" i="5" s="1"/>
  <c r="AR173" i="5" s="1"/>
  <c r="AR179" i="5" s="1"/>
  <c r="O88" i="5"/>
  <c r="AB72" i="5"/>
  <c r="AB73" i="5"/>
  <c r="AB75" i="5" s="1"/>
  <c r="AB83" i="5" s="1"/>
  <c r="K95" i="5"/>
  <c r="K100" i="5" s="1"/>
  <c r="K98" i="5"/>
  <c r="K97" i="5"/>
  <c r="K96" i="5"/>
  <c r="AG67" i="5"/>
  <c r="AG86" i="5" s="1"/>
  <c r="AF85" i="5"/>
  <c r="AV114" i="5"/>
  <c r="AV58" i="5"/>
  <c r="W86" i="5"/>
  <c r="P42" i="5"/>
  <c r="E64" i="5"/>
  <c r="E63" i="5"/>
  <c r="Y88" i="5"/>
  <c r="J64" i="5"/>
  <c r="AT68" i="5"/>
  <c r="Q124" i="5"/>
  <c r="Q180" i="5"/>
  <c r="Q125" i="5" s="1"/>
  <c r="O111" i="5"/>
  <c r="O106" i="5"/>
  <c r="O94" i="5"/>
  <c r="O93" i="5"/>
  <c r="O92" i="5"/>
  <c r="O53" i="5"/>
  <c r="Z69" i="5"/>
  <c r="AG85" i="5"/>
  <c r="W87" i="5"/>
  <c r="AP87" i="5"/>
  <c r="C124" i="5"/>
  <c r="C180" i="5"/>
  <c r="C125" i="5" s="1"/>
  <c r="E117" i="5"/>
  <c r="E137" i="5" s="1"/>
  <c r="E144" i="5" s="1"/>
  <c r="E145" i="5" s="1"/>
  <c r="E151" i="5" s="1"/>
  <c r="E152" i="5" s="1"/>
  <c r="E158" i="5" s="1"/>
  <c r="E159" i="5" s="1"/>
  <c r="E165" i="5" s="1"/>
  <c r="E166" i="5" s="1"/>
  <c r="E172" i="5" s="1"/>
  <c r="E173" i="5" s="1"/>
  <c r="E179" i="5" s="1"/>
  <c r="N75" i="5"/>
  <c r="T87" i="5"/>
  <c r="M117" i="5"/>
  <c r="M137" i="5" s="1"/>
  <c r="M144" i="5" s="1"/>
  <c r="M145" i="5" s="1"/>
  <c r="M151" i="5" s="1"/>
  <c r="M152" i="5" s="1"/>
  <c r="M158" i="5" s="1"/>
  <c r="M159" i="5" s="1"/>
  <c r="M165" i="5" s="1"/>
  <c r="M166" i="5" s="1"/>
  <c r="M172" i="5" s="1"/>
  <c r="M173" i="5" s="1"/>
  <c r="M179" i="5" s="1"/>
  <c r="AT43" i="5"/>
  <c r="AT46" i="5" s="1"/>
  <c r="O114" i="5"/>
  <c r="O58" i="5"/>
  <c r="O63" i="5" s="1"/>
  <c r="AK63" i="5"/>
  <c r="I87" i="4"/>
  <c r="O91" i="4"/>
  <c r="I85" i="4"/>
  <c r="O87" i="4"/>
  <c r="I68" i="4"/>
  <c r="O43" i="4"/>
  <c r="O46" i="4" s="1"/>
  <c r="O85" i="4"/>
  <c r="K63" i="4"/>
  <c r="K64" i="4" s="1"/>
  <c r="F63" i="4"/>
  <c r="E63" i="4"/>
  <c r="B63" i="4"/>
  <c r="B64" i="4" s="1"/>
  <c r="R58" i="4"/>
  <c r="R117" i="4"/>
  <c r="R137" i="4" s="1"/>
  <c r="R144" i="4" s="1"/>
  <c r="R145" i="4" s="1"/>
  <c r="R151" i="4" s="1"/>
  <c r="R152" i="4" s="1"/>
  <c r="R158" i="4" s="1"/>
  <c r="R159" i="4" s="1"/>
  <c r="R165" i="4" s="1"/>
  <c r="R166" i="4" s="1"/>
  <c r="R172" i="4" s="1"/>
  <c r="R173" i="4" s="1"/>
  <c r="R179" i="4" s="1"/>
  <c r="G68" i="4"/>
  <c r="G69" i="4" s="1"/>
  <c r="G70" i="4" s="1"/>
  <c r="J63" i="4"/>
  <c r="J117" i="4"/>
  <c r="J137" i="4" s="1"/>
  <c r="J144" i="4" s="1"/>
  <c r="J145" i="4" s="1"/>
  <c r="J151" i="4" s="1"/>
  <c r="J152" i="4" s="1"/>
  <c r="J158" i="4" s="1"/>
  <c r="J159" i="4" s="1"/>
  <c r="J165" i="4" s="1"/>
  <c r="J166" i="4" s="1"/>
  <c r="J172" i="4" s="1"/>
  <c r="J173" i="4" s="1"/>
  <c r="J179" i="4" s="1"/>
  <c r="H64" i="4"/>
  <c r="Q65" i="4"/>
  <c r="O68" i="4"/>
  <c r="O69" i="4" s="1"/>
  <c r="O70" i="4" s="1"/>
  <c r="M68" i="4"/>
  <c r="E117" i="4"/>
  <c r="E137" i="4" s="1"/>
  <c r="E144" i="4" s="1"/>
  <c r="E145" i="4" s="1"/>
  <c r="E151" i="4" s="1"/>
  <c r="E152" i="4" s="1"/>
  <c r="E158" i="4" s="1"/>
  <c r="E159" i="4" s="1"/>
  <c r="E165" i="4" s="1"/>
  <c r="E166" i="4" s="1"/>
  <c r="E172" i="4" s="1"/>
  <c r="E173" i="4" s="1"/>
  <c r="E179" i="4" s="1"/>
  <c r="L124" i="4"/>
  <c r="L180" i="4"/>
  <c r="L125" i="4" s="1"/>
  <c r="N68" i="4"/>
  <c r="K117" i="4"/>
  <c r="K137" i="4" s="1"/>
  <c r="K144" i="4" s="1"/>
  <c r="K145" i="4" s="1"/>
  <c r="K151" i="4" s="1"/>
  <c r="K152" i="4" s="1"/>
  <c r="K158" i="4" s="1"/>
  <c r="K159" i="4" s="1"/>
  <c r="K165" i="4" s="1"/>
  <c r="K166" i="4" s="1"/>
  <c r="K172" i="4" s="1"/>
  <c r="K173" i="4" s="1"/>
  <c r="K179" i="4" s="1"/>
  <c r="G43" i="4"/>
  <c r="G46" i="4" s="1"/>
  <c r="M69" i="4"/>
  <c r="M70" i="4" s="1"/>
  <c r="C68" i="4"/>
  <c r="C43" i="4"/>
  <c r="C46" i="4" s="1"/>
  <c r="C91" i="4"/>
  <c r="C85" i="4"/>
  <c r="C67" i="4"/>
  <c r="C87" i="4" s="1"/>
  <c r="C86" i="4"/>
  <c r="H67" i="4"/>
  <c r="H43" i="4" s="1"/>
  <c r="H46" i="4" s="1"/>
  <c r="P117" i="4"/>
  <c r="P137" i="4" s="1"/>
  <c r="P144" i="4" s="1"/>
  <c r="P145" i="4" s="1"/>
  <c r="P151" i="4" s="1"/>
  <c r="P152" i="4" s="1"/>
  <c r="P158" i="4" s="1"/>
  <c r="P159" i="4" s="1"/>
  <c r="P165" i="4" s="1"/>
  <c r="P166" i="4" s="1"/>
  <c r="P172" i="4" s="1"/>
  <c r="P173" i="4" s="1"/>
  <c r="P179" i="4" s="1"/>
  <c r="M87" i="4"/>
  <c r="C65" i="4"/>
  <c r="N87" i="4"/>
  <c r="G85" i="4"/>
  <c r="L67" i="4"/>
  <c r="L48" i="4" s="1"/>
  <c r="H117" i="4"/>
  <c r="H137" i="4" s="1"/>
  <c r="H144" i="4" s="1"/>
  <c r="H145" i="4" s="1"/>
  <c r="H151" i="4" s="1"/>
  <c r="H152" i="4" s="1"/>
  <c r="H158" i="4" s="1"/>
  <c r="H159" i="4" s="1"/>
  <c r="H165" i="4" s="1"/>
  <c r="H166" i="4" s="1"/>
  <c r="H172" i="4" s="1"/>
  <c r="H173" i="4" s="1"/>
  <c r="H179" i="4" s="1"/>
  <c r="G124" i="4"/>
  <c r="G180" i="4"/>
  <c r="G125" i="4" s="1"/>
  <c r="I69" i="4"/>
  <c r="O65" i="4"/>
  <c r="M86" i="4"/>
  <c r="F117" i="4"/>
  <c r="F137" i="4" s="1"/>
  <c r="F144" i="4" s="1"/>
  <c r="F145" i="4" s="1"/>
  <c r="F151" i="4" s="1"/>
  <c r="F152" i="4" s="1"/>
  <c r="F158" i="4" s="1"/>
  <c r="F159" i="4" s="1"/>
  <c r="F165" i="4" s="1"/>
  <c r="F166" i="4" s="1"/>
  <c r="F172" i="4" s="1"/>
  <c r="F173" i="4" s="1"/>
  <c r="F179" i="4" s="1"/>
  <c r="D124" i="4"/>
  <c r="D180" i="4"/>
  <c r="D125" i="4" s="1"/>
  <c r="G91" i="4"/>
  <c r="I43" i="4"/>
  <c r="I46" i="4" s="1"/>
  <c r="M91" i="4"/>
  <c r="N43" i="4"/>
  <c r="N46" i="4" s="1"/>
  <c r="G86" i="4"/>
  <c r="L64" i="4"/>
  <c r="L65" i="4" s="1"/>
  <c r="Q67" i="4"/>
  <c r="Q91" i="4" s="1"/>
  <c r="Q48" i="4"/>
  <c r="B117" i="4"/>
  <c r="B137" i="4" s="1"/>
  <c r="B144" i="4" s="1"/>
  <c r="B145" i="4" s="1"/>
  <c r="B151" i="4" s="1"/>
  <c r="B152" i="4" s="1"/>
  <c r="B158" i="4" s="1"/>
  <c r="B159" i="4" s="1"/>
  <c r="B165" i="4" s="1"/>
  <c r="B166" i="4" s="1"/>
  <c r="B172" i="4" s="1"/>
  <c r="B173" i="4" s="1"/>
  <c r="B179" i="4" s="1"/>
  <c r="M48" i="4"/>
  <c r="D67" i="4"/>
  <c r="D86" i="4"/>
  <c r="P63" i="4"/>
  <c r="P64" i="4" s="1"/>
  <c r="D64" i="4"/>
  <c r="G87" i="4"/>
  <c r="Q124" i="4"/>
  <c r="Q180" i="4"/>
  <c r="Q125" i="4" s="1"/>
  <c r="C124" i="4"/>
  <c r="C180" i="4"/>
  <c r="C125" i="4" s="1"/>
  <c r="M85" i="4"/>
  <c r="N124" i="4"/>
  <c r="N180" i="4"/>
  <c r="N125" i="4" s="1"/>
  <c r="G48" i="4"/>
  <c r="B63" i="3"/>
  <c r="E67" i="3"/>
  <c r="E85" i="3" s="1"/>
  <c r="E86" i="3"/>
  <c r="E91" i="3"/>
  <c r="K67" i="3"/>
  <c r="K48" i="3" s="1"/>
  <c r="K87" i="3"/>
  <c r="K91" i="3"/>
  <c r="K85" i="3"/>
  <c r="F124" i="3"/>
  <c r="F184" i="3"/>
  <c r="F125" i="3" s="1"/>
  <c r="Q88" i="3"/>
  <c r="R124" i="3"/>
  <c r="R184" i="3"/>
  <c r="R125" i="3" s="1"/>
  <c r="R64" i="3"/>
  <c r="R65" i="3" s="1"/>
  <c r="C87" i="3"/>
  <c r="C124" i="3"/>
  <c r="C184" i="3"/>
  <c r="C125" i="3" s="1"/>
  <c r="J124" i="3"/>
  <c r="J184" i="3"/>
  <c r="J125" i="3" s="1"/>
  <c r="P69" i="3"/>
  <c r="P70" i="3" s="1"/>
  <c r="Q42" i="3"/>
  <c r="F67" i="3"/>
  <c r="F87" i="3"/>
  <c r="N64" i="3"/>
  <c r="F64" i="3"/>
  <c r="E117" i="3"/>
  <c r="E141" i="3" s="1"/>
  <c r="E148" i="3" s="1"/>
  <c r="E149" i="3" s="1"/>
  <c r="E155" i="3" s="1"/>
  <c r="E156" i="3" s="1"/>
  <c r="E162" i="3" s="1"/>
  <c r="E163" i="3" s="1"/>
  <c r="E169" i="3" s="1"/>
  <c r="E170" i="3" s="1"/>
  <c r="E176" i="3" s="1"/>
  <c r="E177" i="3" s="1"/>
  <c r="E183" i="3" s="1"/>
  <c r="L69" i="3"/>
  <c r="L70" i="3"/>
  <c r="M124" i="3"/>
  <c r="M184" i="3"/>
  <c r="M125" i="3" s="1"/>
  <c r="J43" i="3"/>
  <c r="J46" i="3" s="1"/>
  <c r="J67" i="3"/>
  <c r="J85" i="3" s="1"/>
  <c r="J48" i="3"/>
  <c r="J86" i="3"/>
  <c r="J91" i="3"/>
  <c r="J87" i="3"/>
  <c r="P43" i="3"/>
  <c r="P46" i="3" s="1"/>
  <c r="I64" i="3"/>
  <c r="K117" i="3"/>
  <c r="K141" i="3" s="1"/>
  <c r="K148" i="3" s="1"/>
  <c r="K149" i="3" s="1"/>
  <c r="K155" i="3" s="1"/>
  <c r="K156" i="3" s="1"/>
  <c r="K162" i="3" s="1"/>
  <c r="K163" i="3" s="1"/>
  <c r="K169" i="3" s="1"/>
  <c r="K170" i="3" s="1"/>
  <c r="K176" i="3" s="1"/>
  <c r="K177" i="3" s="1"/>
  <c r="K183" i="3" s="1"/>
  <c r="F65" i="3"/>
  <c r="L43" i="3"/>
  <c r="L46" i="3" s="1"/>
  <c r="J68" i="3"/>
  <c r="S43" i="3"/>
  <c r="S46" i="3" s="1"/>
  <c r="S85" i="3"/>
  <c r="S48" i="3"/>
  <c r="S67" i="3"/>
  <c r="D64" i="3"/>
  <c r="E64" i="3"/>
  <c r="E65" i="3"/>
  <c r="D117" i="3"/>
  <c r="D141" i="3" s="1"/>
  <c r="D148" i="3" s="1"/>
  <c r="D149" i="3" s="1"/>
  <c r="D155" i="3" s="1"/>
  <c r="D156" i="3" s="1"/>
  <c r="D162" i="3" s="1"/>
  <c r="D163" i="3" s="1"/>
  <c r="D169" i="3" s="1"/>
  <c r="D170" i="3" s="1"/>
  <c r="D176" i="3" s="1"/>
  <c r="D177" i="3" s="1"/>
  <c r="D183" i="3" s="1"/>
  <c r="N117" i="3"/>
  <c r="N141" i="3" s="1"/>
  <c r="N148" i="3" s="1"/>
  <c r="N149" i="3" s="1"/>
  <c r="N155" i="3" s="1"/>
  <c r="N156" i="3" s="1"/>
  <c r="N162" i="3" s="1"/>
  <c r="N163" i="3" s="1"/>
  <c r="N169" i="3" s="1"/>
  <c r="N170" i="3" s="1"/>
  <c r="N176" i="3" s="1"/>
  <c r="N177" i="3" s="1"/>
  <c r="N183" i="3" s="1"/>
  <c r="C68" i="3"/>
  <c r="H43" i="3"/>
  <c r="H46" i="3" s="1"/>
  <c r="H87" i="3"/>
  <c r="H91" i="3"/>
  <c r="H67" i="3"/>
  <c r="H48" i="3" s="1"/>
  <c r="M63" i="3"/>
  <c r="S68" i="3"/>
  <c r="I67" i="3"/>
  <c r="I86" i="3" s="1"/>
  <c r="I48" i="3"/>
  <c r="Q111" i="3"/>
  <c r="Q92" i="3"/>
  <c r="Q106" i="3"/>
  <c r="Q94" i="3"/>
  <c r="Q93" i="3"/>
  <c r="Q53" i="3"/>
  <c r="K65" i="3"/>
  <c r="K64" i="3"/>
  <c r="C65" i="3"/>
  <c r="B117" i="3"/>
  <c r="B141" i="3" s="1"/>
  <c r="B148" i="3" s="1"/>
  <c r="B149" i="3" s="1"/>
  <c r="B155" i="3" s="1"/>
  <c r="B156" i="3" s="1"/>
  <c r="B162" i="3" s="1"/>
  <c r="B163" i="3" s="1"/>
  <c r="B169" i="3" s="1"/>
  <c r="B170" i="3" s="1"/>
  <c r="B176" i="3" s="1"/>
  <c r="B177" i="3" s="1"/>
  <c r="B183" i="3" s="1"/>
  <c r="H64" i="3"/>
  <c r="G67" i="3"/>
  <c r="G68" i="3" s="1"/>
  <c r="G85" i="3"/>
  <c r="G91" i="3"/>
  <c r="G48" i="3"/>
  <c r="S65" i="3"/>
  <c r="I124" i="3"/>
  <c r="I184" i="3"/>
  <c r="I125" i="3" s="1"/>
  <c r="G124" i="3"/>
  <c r="G184" i="3"/>
  <c r="G125" i="3" s="1"/>
  <c r="P87" i="3"/>
  <c r="C85" i="3"/>
  <c r="D63" i="3"/>
  <c r="S124" i="3"/>
  <c r="S184" i="3"/>
  <c r="S125" i="3" s="1"/>
  <c r="Q114" i="3"/>
  <c r="Q58" i="3"/>
  <c r="L86" i="3"/>
  <c r="R67" i="3"/>
  <c r="O68" i="3"/>
  <c r="P48" i="3"/>
  <c r="C86" i="3"/>
  <c r="N63" i="3"/>
  <c r="D66" i="2"/>
  <c r="D86" i="2" s="1"/>
  <c r="H62" i="2"/>
  <c r="K71" i="2"/>
  <c r="K72" i="2"/>
  <c r="K74" i="2" s="1"/>
  <c r="K69" i="2"/>
  <c r="K82" i="2" s="1"/>
  <c r="G67" i="2"/>
  <c r="G47" i="2"/>
  <c r="L63" i="2"/>
  <c r="L62" i="2"/>
  <c r="C71" i="2"/>
  <c r="C96" i="2" s="1"/>
  <c r="C72" i="2"/>
  <c r="C74" i="2" s="1"/>
  <c r="C82" i="2" s="1"/>
  <c r="L116" i="2"/>
  <c r="L140" i="2" s="1"/>
  <c r="L147" i="2" s="1"/>
  <c r="L148" i="2" s="1"/>
  <c r="L154" i="2" s="1"/>
  <c r="L155" i="2" s="1"/>
  <c r="L161" i="2" s="1"/>
  <c r="L162" i="2" s="1"/>
  <c r="L168" i="2" s="1"/>
  <c r="L169" i="2" s="1"/>
  <c r="L175" i="2" s="1"/>
  <c r="L176" i="2" s="1"/>
  <c r="L182" i="2" s="1"/>
  <c r="G90" i="2"/>
  <c r="B123" i="2"/>
  <c r="B183" i="2"/>
  <c r="B124" i="2" s="1"/>
  <c r="E66" i="2"/>
  <c r="I63" i="2"/>
  <c r="I62" i="2"/>
  <c r="G86" i="2"/>
  <c r="H116" i="2"/>
  <c r="H140" i="2" s="1"/>
  <c r="H147" i="2" s="1"/>
  <c r="H148" i="2" s="1"/>
  <c r="H154" i="2" s="1"/>
  <c r="H155" i="2" s="1"/>
  <c r="H161" i="2" s="1"/>
  <c r="H162" i="2" s="1"/>
  <c r="H168" i="2" s="1"/>
  <c r="H169" i="2" s="1"/>
  <c r="H175" i="2" s="1"/>
  <c r="H176" i="2" s="1"/>
  <c r="H182" i="2" s="1"/>
  <c r="E84" i="2"/>
  <c r="E116" i="2"/>
  <c r="E140" i="2" s="1"/>
  <c r="E147" i="2" s="1"/>
  <c r="E148" i="2" s="1"/>
  <c r="E154" i="2" s="1"/>
  <c r="E155" i="2" s="1"/>
  <c r="E161" i="2" s="1"/>
  <c r="E162" i="2" s="1"/>
  <c r="E168" i="2" s="1"/>
  <c r="E169" i="2" s="1"/>
  <c r="E175" i="2" s="1"/>
  <c r="E176" i="2" s="1"/>
  <c r="E182" i="2" s="1"/>
  <c r="C97" i="2"/>
  <c r="C95" i="2"/>
  <c r="C94" i="2"/>
  <c r="C99" i="2" s="1"/>
  <c r="G42" i="2"/>
  <c r="G45" i="2" s="1"/>
  <c r="D63" i="2"/>
  <c r="D64" i="2"/>
  <c r="F116" i="2"/>
  <c r="F140" i="2" s="1"/>
  <c r="F147" i="2" s="1"/>
  <c r="F148" i="2" s="1"/>
  <c r="F154" i="2" s="1"/>
  <c r="F155" i="2" s="1"/>
  <c r="F161" i="2" s="1"/>
  <c r="F162" i="2" s="1"/>
  <c r="F168" i="2" s="1"/>
  <c r="F169" i="2" s="1"/>
  <c r="F175" i="2" s="1"/>
  <c r="F176" i="2" s="1"/>
  <c r="F182" i="2" s="1"/>
  <c r="E47" i="2"/>
  <c r="D116" i="2"/>
  <c r="D140" i="2" s="1"/>
  <c r="D147" i="2" s="1"/>
  <c r="D148" i="2" s="1"/>
  <c r="D154" i="2" s="1"/>
  <c r="D155" i="2" s="1"/>
  <c r="D161" i="2" s="1"/>
  <c r="D162" i="2" s="1"/>
  <c r="D168" i="2" s="1"/>
  <c r="D169" i="2" s="1"/>
  <c r="D175" i="2" s="1"/>
  <c r="D176" i="2" s="1"/>
  <c r="D182" i="2" s="1"/>
  <c r="J71" i="2"/>
  <c r="J72" i="2"/>
  <c r="J74" i="2" s="1"/>
  <c r="J82" i="2" s="1"/>
  <c r="B62" i="2"/>
  <c r="C83" i="2"/>
  <c r="I123" i="2"/>
  <c r="I183" i="2"/>
  <c r="I124" i="2" s="1"/>
  <c r="E90" i="2"/>
  <c r="E63" i="2"/>
  <c r="F62" i="2"/>
  <c r="G68" i="2"/>
  <c r="G69" i="2"/>
  <c r="O67" i="5" l="1"/>
  <c r="O48" i="5"/>
  <c r="O86" i="5"/>
  <c r="O91" i="5"/>
  <c r="O87" i="5"/>
  <c r="O85" i="5"/>
  <c r="AF72" i="5"/>
  <c r="AF84" i="5" s="1"/>
  <c r="AF73" i="5"/>
  <c r="K116" i="5"/>
  <c r="K136" i="5" s="1"/>
  <c r="K142" i="5" s="1"/>
  <c r="K143" i="5" s="1"/>
  <c r="K149" i="5" s="1"/>
  <c r="K150" i="5" s="1"/>
  <c r="K156" i="5" s="1"/>
  <c r="K157" i="5" s="1"/>
  <c r="K163" i="5" s="1"/>
  <c r="K164" i="5" s="1"/>
  <c r="K170" i="5" s="1"/>
  <c r="K171" i="5" s="1"/>
  <c r="K177" i="5" s="1"/>
  <c r="K110" i="5"/>
  <c r="K105" i="5"/>
  <c r="G124" i="5"/>
  <c r="G180" i="5"/>
  <c r="G125" i="5" s="1"/>
  <c r="W68" i="5"/>
  <c r="N109" i="5"/>
  <c r="N104" i="5"/>
  <c r="AA69" i="5"/>
  <c r="S72" i="5"/>
  <c r="S73" i="5"/>
  <c r="Q67" i="5"/>
  <c r="Q86" i="5" s="1"/>
  <c r="Q48" i="5"/>
  <c r="U65" i="5"/>
  <c r="E43" i="5"/>
  <c r="E46" i="5" s="1"/>
  <c r="E67" i="5"/>
  <c r="E86" i="5" s="1"/>
  <c r="E91" i="5"/>
  <c r="E85" i="5"/>
  <c r="E48" i="5"/>
  <c r="V72" i="5"/>
  <c r="V73" i="5"/>
  <c r="AI117" i="5"/>
  <c r="AI137" i="5" s="1"/>
  <c r="AI144" i="5" s="1"/>
  <c r="AI145" i="5" s="1"/>
  <c r="AI151" i="5" s="1"/>
  <c r="AI152" i="5" s="1"/>
  <c r="AI158" i="5" s="1"/>
  <c r="AI159" i="5" s="1"/>
  <c r="AI165" i="5" s="1"/>
  <c r="AI166" i="5" s="1"/>
  <c r="AI172" i="5" s="1"/>
  <c r="AI173" i="5" s="1"/>
  <c r="AI179" i="5" s="1"/>
  <c r="AM124" i="5"/>
  <c r="AM180" i="5"/>
  <c r="AM125" i="5" s="1"/>
  <c r="AA87" i="5"/>
  <c r="D124" i="5"/>
  <c r="D180" i="5"/>
  <c r="D125" i="5" s="1"/>
  <c r="AO43" i="5"/>
  <c r="AO46" i="5" s="1"/>
  <c r="AO67" i="5"/>
  <c r="AO87" i="5" s="1"/>
  <c r="AO48" i="5"/>
  <c r="AQ83" i="5"/>
  <c r="F70" i="5"/>
  <c r="C48" i="5"/>
  <c r="J86" i="5"/>
  <c r="N100" i="5"/>
  <c r="N115" i="5" s="1"/>
  <c r="N135" i="5" s="1"/>
  <c r="N140" i="5" s="1"/>
  <c r="N141" i="5" s="1"/>
  <c r="N147" i="5" s="1"/>
  <c r="N148" i="5" s="1"/>
  <c r="N154" i="5" s="1"/>
  <c r="N155" i="5" s="1"/>
  <c r="N161" i="5" s="1"/>
  <c r="N162" i="5" s="1"/>
  <c r="N168" i="5" s="1"/>
  <c r="N169" i="5" s="1"/>
  <c r="N175" i="5" s="1"/>
  <c r="R67" i="5"/>
  <c r="R87" i="5" s="1"/>
  <c r="R85" i="5"/>
  <c r="AR43" i="5"/>
  <c r="AR46" i="5" s="1"/>
  <c r="AR67" i="5"/>
  <c r="AR86" i="5"/>
  <c r="AR91" i="5"/>
  <c r="AR87" i="5"/>
  <c r="AH43" i="5"/>
  <c r="AH46" i="5" s="1"/>
  <c r="AH67" i="5"/>
  <c r="AH86" i="5" s="1"/>
  <c r="AH91" i="5"/>
  <c r="AH87" i="5"/>
  <c r="AH85" i="5"/>
  <c r="AJ64" i="5"/>
  <c r="AJ65" i="5" s="1"/>
  <c r="H124" i="5"/>
  <c r="H180" i="5"/>
  <c r="H125" i="5" s="1"/>
  <c r="AK124" i="5"/>
  <c r="AK180" i="5"/>
  <c r="AK125" i="5" s="1"/>
  <c r="T72" i="5"/>
  <c r="T73" i="5"/>
  <c r="D64" i="5"/>
  <c r="D63" i="5"/>
  <c r="AC124" i="5"/>
  <c r="AC180" i="5"/>
  <c r="AC125" i="5" s="1"/>
  <c r="AM63" i="5"/>
  <c r="J65" i="5"/>
  <c r="AT69" i="5"/>
  <c r="AR124" i="5"/>
  <c r="AR180" i="5"/>
  <c r="AR125" i="5" s="1"/>
  <c r="AD109" i="5"/>
  <c r="AD104" i="5"/>
  <c r="AD115" i="5"/>
  <c r="AD135" i="5" s="1"/>
  <c r="AD140" i="5" s="1"/>
  <c r="AD141" i="5" s="1"/>
  <c r="AD147" i="5" s="1"/>
  <c r="AD148" i="5" s="1"/>
  <c r="AD154" i="5" s="1"/>
  <c r="AD155" i="5" s="1"/>
  <c r="AD161" i="5" s="1"/>
  <c r="AD162" i="5" s="1"/>
  <c r="AD168" i="5" s="1"/>
  <c r="AD169" i="5" s="1"/>
  <c r="AD175" i="5" s="1"/>
  <c r="M43" i="5"/>
  <c r="M46" i="5" s="1"/>
  <c r="M67" i="5"/>
  <c r="M85" i="5"/>
  <c r="M86" i="5"/>
  <c r="M48" i="5"/>
  <c r="M91" i="5"/>
  <c r="V70" i="5"/>
  <c r="AA91" i="5"/>
  <c r="C68" i="5"/>
  <c r="AS124" i="5"/>
  <c r="AS180" i="5"/>
  <c r="AS125" i="5" s="1"/>
  <c r="AE64" i="5"/>
  <c r="AE63" i="5"/>
  <c r="C87" i="5"/>
  <c r="J85" i="5"/>
  <c r="I63" i="5"/>
  <c r="I64" i="5" s="1"/>
  <c r="Q64" i="5"/>
  <c r="H43" i="5"/>
  <c r="H46" i="5" s="1"/>
  <c r="H91" i="5"/>
  <c r="H67" i="5"/>
  <c r="H87" i="5"/>
  <c r="H85" i="5"/>
  <c r="H86" i="5"/>
  <c r="H48" i="5"/>
  <c r="R64" i="5"/>
  <c r="AR64" i="5"/>
  <c r="AE124" i="5"/>
  <c r="AE180" i="5"/>
  <c r="AE125" i="5" s="1"/>
  <c r="AA68" i="5"/>
  <c r="AO124" i="5"/>
  <c r="AO180" i="5"/>
  <c r="AO125" i="5" s="1"/>
  <c r="G67" i="5"/>
  <c r="G68" i="5" s="1"/>
  <c r="AC43" i="5"/>
  <c r="AC46" i="5" s="1"/>
  <c r="AC67" i="5"/>
  <c r="AC91" i="5" s="1"/>
  <c r="AC87" i="5"/>
  <c r="AC86" i="5"/>
  <c r="T70" i="5"/>
  <c r="AL72" i="5"/>
  <c r="AL73" i="5"/>
  <c r="AL75" i="5" s="1"/>
  <c r="AL83" i="5" s="1"/>
  <c r="F69" i="5"/>
  <c r="C86" i="5"/>
  <c r="N142" i="5"/>
  <c r="N143" i="5" s="1"/>
  <c r="N149" i="5" s="1"/>
  <c r="N150" i="5" s="1"/>
  <c r="N156" i="5" s="1"/>
  <c r="N157" i="5" s="1"/>
  <c r="N163" i="5" s="1"/>
  <c r="N164" i="5" s="1"/>
  <c r="N170" i="5" s="1"/>
  <c r="N171" i="5" s="1"/>
  <c r="N177" i="5" s="1"/>
  <c r="N116" i="5"/>
  <c r="N136" i="5" s="1"/>
  <c r="N110" i="5"/>
  <c r="N105" i="5"/>
  <c r="AI63" i="5"/>
  <c r="AI64" i="5" s="1"/>
  <c r="G65" i="5"/>
  <c r="X65" i="5"/>
  <c r="AJ67" i="5"/>
  <c r="E68" i="5"/>
  <c r="AT70" i="5"/>
  <c r="E65" i="5"/>
  <c r="AB98" i="5"/>
  <c r="AB97" i="5"/>
  <c r="AB95" i="5"/>
  <c r="AB96" i="5"/>
  <c r="AB84" i="5"/>
  <c r="AF95" i="5"/>
  <c r="AF97" i="5"/>
  <c r="AF96" i="5"/>
  <c r="AF98" i="5"/>
  <c r="AD116" i="5"/>
  <c r="AD136" i="5" s="1"/>
  <c r="AD142" i="5" s="1"/>
  <c r="AD143" i="5" s="1"/>
  <c r="AD149" i="5" s="1"/>
  <c r="AD150" i="5" s="1"/>
  <c r="AD156" i="5" s="1"/>
  <c r="AD157" i="5" s="1"/>
  <c r="AD163" i="5" s="1"/>
  <c r="AD164" i="5" s="1"/>
  <c r="AD170" i="5" s="1"/>
  <c r="AD171" i="5" s="1"/>
  <c r="AD177" i="5" s="1"/>
  <c r="AD110" i="5"/>
  <c r="AD105" i="5"/>
  <c r="AN83" i="5"/>
  <c r="M64" i="5"/>
  <c r="Y58" i="5"/>
  <c r="Y117" i="5"/>
  <c r="Y137" i="5" s="1"/>
  <c r="Y144" i="5" s="1"/>
  <c r="Y145" i="5" s="1"/>
  <c r="Y151" i="5" s="1"/>
  <c r="Y152" i="5" s="1"/>
  <c r="Y158" i="5" s="1"/>
  <c r="Y159" i="5" s="1"/>
  <c r="Y165" i="5" s="1"/>
  <c r="Y166" i="5" s="1"/>
  <c r="Y172" i="5" s="1"/>
  <c r="Y173" i="5" s="1"/>
  <c r="Y179" i="5" s="1"/>
  <c r="AA48" i="5"/>
  <c r="AS43" i="5"/>
  <c r="AS46" i="5" s="1"/>
  <c r="AS48" i="5"/>
  <c r="AS67" i="5"/>
  <c r="AS91" i="5" s="1"/>
  <c r="S70" i="5"/>
  <c r="AC64" i="5"/>
  <c r="AC65" i="5" s="1"/>
  <c r="AO65" i="5"/>
  <c r="AF70" i="5"/>
  <c r="C85" i="5"/>
  <c r="AQ75" i="5"/>
  <c r="AD75" i="5"/>
  <c r="AD83" i="5" s="1"/>
  <c r="H68" i="5"/>
  <c r="AH68" i="5"/>
  <c r="AK43" i="5"/>
  <c r="AK46" i="5" s="1"/>
  <c r="AK48" i="5"/>
  <c r="AK87" i="5"/>
  <c r="AK85" i="5"/>
  <c r="AK91" i="5"/>
  <c r="AK67" i="5"/>
  <c r="AV117" i="5"/>
  <c r="AV137" i="5" s="1"/>
  <c r="AV144" i="5" s="1"/>
  <c r="AV145" i="5" s="1"/>
  <c r="AV151" i="5" s="1"/>
  <c r="AV152" i="5" s="1"/>
  <c r="AV158" i="5" s="1"/>
  <c r="AV159" i="5" s="1"/>
  <c r="AV165" i="5" s="1"/>
  <c r="AV166" i="5" s="1"/>
  <c r="AV172" i="5" s="1"/>
  <c r="AV173" i="5" s="1"/>
  <c r="AV179" i="5" s="1"/>
  <c r="AQ100" i="5"/>
  <c r="AA65" i="5"/>
  <c r="AJ124" i="5"/>
  <c r="AJ180" i="5"/>
  <c r="AJ125" i="5" s="1"/>
  <c r="X124" i="5"/>
  <c r="X180" i="5"/>
  <c r="X125" i="5" s="1"/>
  <c r="AP72" i="5"/>
  <c r="AP73" i="5"/>
  <c r="AA85" i="5"/>
  <c r="R124" i="5"/>
  <c r="R180" i="5"/>
  <c r="R125" i="5" s="1"/>
  <c r="AO68" i="5"/>
  <c r="C43" i="5"/>
  <c r="C46" i="5" s="1"/>
  <c r="AG124" i="5"/>
  <c r="AG180" i="5"/>
  <c r="AG125" i="5" s="1"/>
  <c r="AW63" i="5"/>
  <c r="AW64" i="5" s="1"/>
  <c r="K83" i="5"/>
  <c r="AQ96" i="5"/>
  <c r="AQ84" i="5"/>
  <c r="AQ98" i="5"/>
  <c r="U124" i="5"/>
  <c r="U180" i="5"/>
  <c r="U125" i="5" s="1"/>
  <c r="H65" i="5"/>
  <c r="AU43" i="5"/>
  <c r="AU46" i="5" s="1"/>
  <c r="AU67" i="5"/>
  <c r="AU48" i="5" s="1"/>
  <c r="AU85" i="5"/>
  <c r="AU91" i="5"/>
  <c r="AH65" i="5"/>
  <c r="AV63" i="5"/>
  <c r="B124" i="5"/>
  <c r="B180" i="5"/>
  <c r="B125" i="5" s="1"/>
  <c r="AU124" i="5"/>
  <c r="AU180" i="5"/>
  <c r="AU125" i="5" s="1"/>
  <c r="AA43" i="5"/>
  <c r="AA46" i="5" s="1"/>
  <c r="I124" i="5"/>
  <c r="I180" i="5"/>
  <c r="I125" i="5" s="1"/>
  <c r="B63" i="5"/>
  <c r="AH124" i="5"/>
  <c r="AH180" i="5"/>
  <c r="AH125" i="5" s="1"/>
  <c r="L72" i="5"/>
  <c r="L73" i="5"/>
  <c r="AG68" i="5"/>
  <c r="AG69" i="5" s="1"/>
  <c r="AQ97" i="5"/>
  <c r="AU65" i="5"/>
  <c r="U86" i="5"/>
  <c r="U85" i="5"/>
  <c r="U67" i="5"/>
  <c r="U87" i="5" s="1"/>
  <c r="E124" i="5"/>
  <c r="E180" i="5"/>
  <c r="E125" i="5" s="1"/>
  <c r="AG87" i="5"/>
  <c r="O64" i="5"/>
  <c r="O65" i="5"/>
  <c r="P63" i="5"/>
  <c r="Z72" i="5"/>
  <c r="Z73" i="5"/>
  <c r="Z75" i="5" s="1"/>
  <c r="J68" i="5"/>
  <c r="AG43" i="5"/>
  <c r="AG46" i="5" s="1"/>
  <c r="O117" i="5"/>
  <c r="O137" i="5" s="1"/>
  <c r="O144" i="5" s="1"/>
  <c r="O145" i="5" s="1"/>
  <c r="O151" i="5" s="1"/>
  <c r="O152" i="5" s="1"/>
  <c r="O158" i="5" s="1"/>
  <c r="O159" i="5" s="1"/>
  <c r="O165" i="5" s="1"/>
  <c r="O166" i="5" s="1"/>
  <c r="O172" i="5" s="1"/>
  <c r="O173" i="5" s="1"/>
  <c r="O179" i="5" s="1"/>
  <c r="M124" i="5"/>
  <c r="M180" i="5"/>
  <c r="M125" i="5" s="1"/>
  <c r="Z70" i="5"/>
  <c r="K109" i="5"/>
  <c r="K104" i="5"/>
  <c r="K115" i="5"/>
  <c r="K135" i="5" s="1"/>
  <c r="K140" i="5" s="1"/>
  <c r="K141" i="5" s="1"/>
  <c r="K147" i="5" s="1"/>
  <c r="K148" i="5" s="1"/>
  <c r="K154" i="5" s="1"/>
  <c r="K155" i="5" s="1"/>
  <c r="K161" i="5" s="1"/>
  <c r="K162" i="5" s="1"/>
  <c r="K168" i="5" s="1"/>
  <c r="K169" i="5" s="1"/>
  <c r="K175" i="5" s="1"/>
  <c r="W124" i="5"/>
  <c r="W180" i="5"/>
  <c r="W125" i="5" s="1"/>
  <c r="P117" i="5"/>
  <c r="P137" i="5" s="1"/>
  <c r="P144" i="5" s="1"/>
  <c r="P145" i="5" s="1"/>
  <c r="P151" i="5" s="1"/>
  <c r="P152" i="5" s="1"/>
  <c r="P158" i="5" s="1"/>
  <c r="P159" i="5" s="1"/>
  <c r="P165" i="5" s="1"/>
  <c r="P166" i="5" s="1"/>
  <c r="P172" i="5" s="1"/>
  <c r="P173" i="5" s="1"/>
  <c r="P179" i="5" s="1"/>
  <c r="AN98" i="5"/>
  <c r="AN96" i="5"/>
  <c r="AN95" i="5"/>
  <c r="AN97" i="5"/>
  <c r="AN84" i="5"/>
  <c r="AW124" i="5"/>
  <c r="AW180" i="5"/>
  <c r="AW125" i="5" s="1"/>
  <c r="AA86" i="5"/>
  <c r="W65" i="5"/>
  <c r="C91" i="5"/>
  <c r="AG65" i="5"/>
  <c r="AG48" i="5"/>
  <c r="J69" i="5"/>
  <c r="AK64" i="5"/>
  <c r="AK65" i="5" s="1"/>
  <c r="X67" i="5"/>
  <c r="X85" i="5"/>
  <c r="AU68" i="5"/>
  <c r="AG91" i="5"/>
  <c r="J65" i="4"/>
  <c r="H91" i="4"/>
  <c r="L91" i="4"/>
  <c r="J64" i="4"/>
  <c r="K124" i="4"/>
  <c r="K180" i="4"/>
  <c r="K125" i="4" s="1"/>
  <c r="R124" i="4"/>
  <c r="R180" i="4"/>
  <c r="R125" i="4" s="1"/>
  <c r="F67" i="4"/>
  <c r="F91" i="4" s="1"/>
  <c r="F85" i="4"/>
  <c r="D48" i="4"/>
  <c r="Q43" i="4"/>
  <c r="Q46" i="4" s="1"/>
  <c r="L43" i="4"/>
  <c r="L46" i="4" s="1"/>
  <c r="H85" i="4"/>
  <c r="M72" i="4"/>
  <c r="M98" i="4" s="1"/>
  <c r="M73" i="4"/>
  <c r="G72" i="4"/>
  <c r="G73" i="4"/>
  <c r="G75" i="4" s="1"/>
  <c r="G83" i="4" s="1"/>
  <c r="F64" i="4"/>
  <c r="H124" i="4"/>
  <c r="H180" i="4"/>
  <c r="H125" i="4" s="1"/>
  <c r="D85" i="4"/>
  <c r="Q85" i="4"/>
  <c r="H86" i="4"/>
  <c r="E124" i="4"/>
  <c r="E180" i="4"/>
  <c r="E125" i="4" s="1"/>
  <c r="H65" i="4"/>
  <c r="B67" i="4"/>
  <c r="B85" i="4"/>
  <c r="E64" i="4"/>
  <c r="E65" i="4" s="1"/>
  <c r="B124" i="4"/>
  <c r="B180" i="4"/>
  <c r="B125" i="4" s="1"/>
  <c r="O72" i="4"/>
  <c r="O73" i="4"/>
  <c r="D87" i="4"/>
  <c r="L68" i="4"/>
  <c r="Q68" i="4"/>
  <c r="H68" i="4"/>
  <c r="F65" i="4"/>
  <c r="D91" i="4"/>
  <c r="L87" i="4"/>
  <c r="P124" i="4"/>
  <c r="P180" i="4"/>
  <c r="P125" i="4" s="1"/>
  <c r="J124" i="4"/>
  <c r="J180" i="4"/>
  <c r="J125" i="4" s="1"/>
  <c r="G95" i="4"/>
  <c r="K43" i="4"/>
  <c r="K46" i="4" s="1"/>
  <c r="K67" i="4"/>
  <c r="K85" i="4" s="1"/>
  <c r="K86" i="4"/>
  <c r="K48" i="4"/>
  <c r="K87" i="4"/>
  <c r="K91" i="4"/>
  <c r="Q69" i="4"/>
  <c r="Q70" i="4" s="1"/>
  <c r="E43" i="4"/>
  <c r="E46" i="4" s="1"/>
  <c r="E67" i="4"/>
  <c r="E86" i="4"/>
  <c r="E85" i="4"/>
  <c r="E91" i="4"/>
  <c r="E48" i="4"/>
  <c r="E87" i="4"/>
  <c r="D68" i="4"/>
  <c r="D43" i="4"/>
  <c r="D46" i="4" s="1"/>
  <c r="Q86" i="4"/>
  <c r="I72" i="4"/>
  <c r="I73" i="4"/>
  <c r="L86" i="4"/>
  <c r="P68" i="4"/>
  <c r="C69" i="4"/>
  <c r="C70" i="4" s="1"/>
  <c r="K68" i="4"/>
  <c r="F124" i="4"/>
  <c r="F180" i="4"/>
  <c r="F125" i="4" s="1"/>
  <c r="R63" i="4"/>
  <c r="P91" i="4"/>
  <c r="P85" i="4"/>
  <c r="P48" i="4"/>
  <c r="P67" i="4"/>
  <c r="Q87" i="4"/>
  <c r="H87" i="4"/>
  <c r="I70" i="4"/>
  <c r="L85" i="4"/>
  <c r="N69" i="4"/>
  <c r="P65" i="4"/>
  <c r="C48" i="4"/>
  <c r="J67" i="4"/>
  <c r="J48" i="4" s="1"/>
  <c r="B65" i="4"/>
  <c r="K65" i="4"/>
  <c r="H48" i="4"/>
  <c r="D65" i="4"/>
  <c r="N43" i="3"/>
  <c r="N46" i="3" s="1"/>
  <c r="N91" i="3"/>
  <c r="N85" i="3"/>
  <c r="N67" i="3"/>
  <c r="N87" i="3" s="1"/>
  <c r="R43" i="3"/>
  <c r="R46" i="3" s="1"/>
  <c r="G86" i="3"/>
  <c r="M67" i="3"/>
  <c r="M91" i="3" s="1"/>
  <c r="M85" i="3"/>
  <c r="C69" i="3"/>
  <c r="N65" i="3"/>
  <c r="O69" i="3"/>
  <c r="B91" i="3"/>
  <c r="B67" i="3"/>
  <c r="B85" i="3" s="1"/>
  <c r="R48" i="3"/>
  <c r="N124" i="3"/>
  <c r="N184" i="3"/>
  <c r="N125" i="3" s="1"/>
  <c r="S70" i="3"/>
  <c r="S69" i="3"/>
  <c r="K124" i="3"/>
  <c r="K184" i="3"/>
  <c r="K125" i="3" s="1"/>
  <c r="F43" i="3"/>
  <c r="F46" i="3" s="1"/>
  <c r="O70" i="3"/>
  <c r="E48" i="3"/>
  <c r="B64" i="3"/>
  <c r="R87" i="3"/>
  <c r="Q64" i="3"/>
  <c r="G87" i="3"/>
  <c r="K68" i="3"/>
  <c r="I43" i="3"/>
  <c r="I46" i="3" s="1"/>
  <c r="M64" i="3"/>
  <c r="S87" i="3"/>
  <c r="Q63" i="3"/>
  <c r="Q65" i="3" s="1"/>
  <c r="E87" i="3"/>
  <c r="B65" i="3"/>
  <c r="D124" i="3"/>
  <c r="D184" i="3"/>
  <c r="D125" i="3" s="1"/>
  <c r="S91" i="3"/>
  <c r="I68" i="3"/>
  <c r="I69" i="3" s="1"/>
  <c r="L72" i="3"/>
  <c r="L73" i="3"/>
  <c r="F48" i="3"/>
  <c r="K43" i="3"/>
  <c r="K46" i="3" s="1"/>
  <c r="Q117" i="3"/>
  <c r="Q141" i="3" s="1"/>
  <c r="Q148" i="3" s="1"/>
  <c r="Q149" i="3" s="1"/>
  <c r="Q155" i="3" s="1"/>
  <c r="Q156" i="3" s="1"/>
  <c r="Q162" i="3" s="1"/>
  <c r="Q163" i="3" s="1"/>
  <c r="Q169" i="3" s="1"/>
  <c r="Q170" i="3" s="1"/>
  <c r="Q176" i="3" s="1"/>
  <c r="Q177" i="3" s="1"/>
  <c r="Q183" i="3" s="1"/>
  <c r="E124" i="3"/>
  <c r="E184" i="3"/>
  <c r="E125" i="3" s="1"/>
  <c r="F91" i="3"/>
  <c r="R68" i="3"/>
  <c r="R91" i="3"/>
  <c r="G69" i="3"/>
  <c r="R85" i="3"/>
  <c r="E68" i="3"/>
  <c r="E69" i="3" s="1"/>
  <c r="F85" i="3"/>
  <c r="E43" i="3"/>
  <c r="E46" i="3" s="1"/>
  <c r="B124" i="3"/>
  <c r="B184" i="3"/>
  <c r="B125" i="3" s="1"/>
  <c r="P72" i="3"/>
  <c r="P73" i="3"/>
  <c r="P75" i="3" s="1"/>
  <c r="P83" i="3" s="1"/>
  <c r="D43" i="3"/>
  <c r="D46" i="3" s="1"/>
  <c r="D91" i="3"/>
  <c r="D87" i="3"/>
  <c r="D48" i="3"/>
  <c r="D86" i="3"/>
  <c r="D67" i="3"/>
  <c r="I85" i="3"/>
  <c r="G43" i="3"/>
  <c r="G46" i="3" s="1"/>
  <c r="I91" i="3"/>
  <c r="H85" i="3"/>
  <c r="R86" i="3"/>
  <c r="H68" i="3"/>
  <c r="H65" i="3"/>
  <c r="I87" i="3"/>
  <c r="H86" i="3"/>
  <c r="D65" i="3"/>
  <c r="S86" i="3"/>
  <c r="J70" i="3"/>
  <c r="J69" i="3"/>
  <c r="F68" i="3"/>
  <c r="F86" i="3"/>
  <c r="K86" i="3"/>
  <c r="I65" i="3"/>
  <c r="B64" i="2"/>
  <c r="C115" i="2"/>
  <c r="C139" i="2" s="1"/>
  <c r="C145" i="2" s="1"/>
  <c r="C146" i="2" s="1"/>
  <c r="C152" i="2" s="1"/>
  <c r="C153" i="2" s="1"/>
  <c r="C159" i="2" s="1"/>
  <c r="C160" i="2" s="1"/>
  <c r="C166" i="2" s="1"/>
  <c r="C167" i="2" s="1"/>
  <c r="C173" i="2" s="1"/>
  <c r="C174" i="2" s="1"/>
  <c r="C180" i="2" s="1"/>
  <c r="C109" i="2"/>
  <c r="C104" i="2"/>
  <c r="E67" i="2"/>
  <c r="E64" i="2"/>
  <c r="I64" i="2"/>
  <c r="D90" i="2"/>
  <c r="B42" i="2"/>
  <c r="B45" i="2" s="1"/>
  <c r="B86" i="2"/>
  <c r="B85" i="2"/>
  <c r="B66" i="2"/>
  <c r="B47" i="2"/>
  <c r="B84" i="2"/>
  <c r="B90" i="2"/>
  <c r="B63" i="2"/>
  <c r="C103" i="2"/>
  <c r="C108" i="2"/>
  <c r="C114" i="2"/>
  <c r="C138" i="2" s="1"/>
  <c r="C143" i="2" s="1"/>
  <c r="C144" i="2" s="1"/>
  <c r="C150" i="2" s="1"/>
  <c r="C151" i="2" s="1"/>
  <c r="C157" i="2" s="1"/>
  <c r="C158" i="2" s="1"/>
  <c r="C164" i="2" s="1"/>
  <c r="C165" i="2" s="1"/>
  <c r="C171" i="2" s="1"/>
  <c r="C172" i="2" s="1"/>
  <c r="C178" i="2" s="1"/>
  <c r="E85" i="2"/>
  <c r="D47" i="2"/>
  <c r="F42" i="2"/>
  <c r="F45" i="2" s="1"/>
  <c r="F47" i="2"/>
  <c r="F90" i="2"/>
  <c r="F86" i="2"/>
  <c r="F66" i="2"/>
  <c r="F85" i="2" s="1"/>
  <c r="F63" i="2"/>
  <c r="H123" i="2"/>
  <c r="H183" i="2"/>
  <c r="H124" i="2" s="1"/>
  <c r="E42" i="2"/>
  <c r="E45" i="2" s="1"/>
  <c r="L42" i="2"/>
  <c r="L45" i="2" s="1"/>
  <c r="L66" i="2"/>
  <c r="L86" i="2" s="1"/>
  <c r="L47" i="2"/>
  <c r="L85" i="2"/>
  <c r="L90" i="2"/>
  <c r="D84" i="2"/>
  <c r="F123" i="2"/>
  <c r="F183" i="2"/>
  <c r="F124" i="2" s="1"/>
  <c r="F64" i="2"/>
  <c r="E86" i="2"/>
  <c r="L64" i="2"/>
  <c r="D85" i="2"/>
  <c r="E123" i="2"/>
  <c r="E183" i="2"/>
  <c r="E124" i="2" s="1"/>
  <c r="L67" i="2"/>
  <c r="H42" i="2"/>
  <c r="H45" i="2" s="1"/>
  <c r="H66" i="2"/>
  <c r="H86" i="2" s="1"/>
  <c r="H84" i="2"/>
  <c r="H85" i="2"/>
  <c r="G71" i="2"/>
  <c r="G83" i="2" s="1"/>
  <c r="G72" i="2"/>
  <c r="G74" i="2" s="1"/>
  <c r="G82" i="2" s="1"/>
  <c r="J83" i="2"/>
  <c r="J97" i="2"/>
  <c r="J94" i="2"/>
  <c r="J96" i="2"/>
  <c r="J95" i="2"/>
  <c r="D67" i="2"/>
  <c r="D69" i="2" s="1"/>
  <c r="H63" i="2"/>
  <c r="D68" i="2"/>
  <c r="D123" i="2"/>
  <c r="D183" i="2"/>
  <c r="D124" i="2" s="1"/>
  <c r="I66" i="2"/>
  <c r="L123" i="2"/>
  <c r="L183" i="2"/>
  <c r="L124" i="2" s="1"/>
  <c r="K94" i="2"/>
  <c r="K99" i="2" s="1"/>
  <c r="K97" i="2"/>
  <c r="K95" i="2"/>
  <c r="K83" i="2"/>
  <c r="K96" i="2"/>
  <c r="H64" i="2"/>
  <c r="D42" i="2"/>
  <c r="D45" i="2" s="1"/>
  <c r="AD122" i="5" l="1"/>
  <c r="AD178" i="5"/>
  <c r="AD123" i="5" s="1"/>
  <c r="AG72" i="5"/>
  <c r="AG84" i="5" s="1"/>
  <c r="AG73" i="5"/>
  <c r="AG70" i="5"/>
  <c r="N122" i="5"/>
  <c r="N178" i="5"/>
  <c r="N123" i="5" s="1"/>
  <c r="N120" i="5"/>
  <c r="N176" i="5"/>
  <c r="N121" i="5" s="1"/>
  <c r="AW68" i="5"/>
  <c r="K122" i="5"/>
  <c r="K178" i="5"/>
  <c r="K123" i="5" s="1"/>
  <c r="J72" i="5"/>
  <c r="J73" i="5"/>
  <c r="J75" i="5" s="1"/>
  <c r="L98" i="5"/>
  <c r="L96" i="5"/>
  <c r="L95" i="5"/>
  <c r="L97" i="5"/>
  <c r="L84" i="5"/>
  <c r="J70" i="5"/>
  <c r="AB100" i="5"/>
  <c r="AJ43" i="5"/>
  <c r="AJ46" i="5" s="1"/>
  <c r="AL98" i="5"/>
  <c r="AL97" i="5"/>
  <c r="AL96" i="5"/>
  <c r="AL95" i="5"/>
  <c r="AL84" i="5"/>
  <c r="AN116" i="5"/>
  <c r="AN136" i="5" s="1"/>
  <c r="AN142" i="5" s="1"/>
  <c r="AN143" i="5" s="1"/>
  <c r="AN149" i="5" s="1"/>
  <c r="AN150" i="5" s="1"/>
  <c r="AN156" i="5" s="1"/>
  <c r="AN157" i="5" s="1"/>
  <c r="AN163" i="5" s="1"/>
  <c r="AN164" i="5" s="1"/>
  <c r="AN170" i="5" s="1"/>
  <c r="AN171" i="5" s="1"/>
  <c r="AN177" i="5" s="1"/>
  <c r="AN110" i="5"/>
  <c r="AN105" i="5"/>
  <c r="K120" i="5"/>
  <c r="K176" i="5"/>
  <c r="K121" i="5" s="1"/>
  <c r="Z97" i="5"/>
  <c r="Z95" i="5"/>
  <c r="Z98" i="5"/>
  <c r="Z84" i="5"/>
  <c r="U43" i="5"/>
  <c r="U46" i="5" s="1"/>
  <c r="AU86" i="5"/>
  <c r="AV124" i="5"/>
  <c r="AV180" i="5"/>
  <c r="AV125" i="5" s="1"/>
  <c r="AB116" i="5"/>
  <c r="AB136" i="5" s="1"/>
  <c r="AB142" i="5" s="1"/>
  <c r="AB143" i="5" s="1"/>
  <c r="AB149" i="5" s="1"/>
  <c r="AB150" i="5" s="1"/>
  <c r="AB156" i="5" s="1"/>
  <c r="AB157" i="5" s="1"/>
  <c r="AB163" i="5" s="1"/>
  <c r="AB164" i="5" s="1"/>
  <c r="AB170" i="5" s="1"/>
  <c r="AB171" i="5" s="1"/>
  <c r="AB177" i="5" s="1"/>
  <c r="AB110" i="5"/>
  <c r="AB105" i="5"/>
  <c r="G85" i="5"/>
  <c r="AT72" i="5"/>
  <c r="AT73" i="5"/>
  <c r="AS68" i="5"/>
  <c r="R43" i="5"/>
  <c r="R46" i="5" s="1"/>
  <c r="AO91" i="5"/>
  <c r="V75" i="5"/>
  <c r="Q85" i="5"/>
  <c r="U68" i="5"/>
  <c r="C69" i="5"/>
  <c r="AW67" i="5"/>
  <c r="AW85" i="5"/>
  <c r="AW48" i="5"/>
  <c r="AW87" i="5"/>
  <c r="AW86" i="5"/>
  <c r="AW91" i="5"/>
  <c r="AB109" i="5"/>
  <c r="AB104" i="5"/>
  <c r="AB115" i="5"/>
  <c r="AB135" i="5" s="1"/>
  <c r="AB140" i="5" s="1"/>
  <c r="AB141" i="5" s="1"/>
  <c r="AB147" i="5" s="1"/>
  <c r="AB148" i="5" s="1"/>
  <c r="AB154" i="5" s="1"/>
  <c r="AB155" i="5" s="1"/>
  <c r="AB161" i="5" s="1"/>
  <c r="AB162" i="5" s="1"/>
  <c r="AB168" i="5" s="1"/>
  <c r="AB169" i="5" s="1"/>
  <c r="AB175" i="5" s="1"/>
  <c r="R68" i="5"/>
  <c r="R65" i="5"/>
  <c r="T96" i="5"/>
  <c r="T84" i="5"/>
  <c r="T95" i="5"/>
  <c r="T97" i="5"/>
  <c r="T98" i="5"/>
  <c r="I67" i="5"/>
  <c r="I91" i="5" s="1"/>
  <c r="X68" i="5"/>
  <c r="X69" i="5" s="1"/>
  <c r="D65" i="5"/>
  <c r="X86" i="5"/>
  <c r="X43" i="5"/>
  <c r="X46" i="5" s="1"/>
  <c r="AN100" i="5"/>
  <c r="P43" i="5"/>
  <c r="P46" i="5" s="1"/>
  <c r="P67" i="5"/>
  <c r="P91" i="5" s="1"/>
  <c r="AG96" i="5"/>
  <c r="AU87" i="5"/>
  <c r="AS85" i="5"/>
  <c r="AJ85" i="5"/>
  <c r="G43" i="5"/>
  <c r="G46" i="5" s="1"/>
  <c r="I65" i="5"/>
  <c r="AH69" i="5"/>
  <c r="AO85" i="5"/>
  <c r="V96" i="5"/>
  <c r="V98" i="5"/>
  <c r="V97" i="5"/>
  <c r="V84" i="5"/>
  <c r="V95" i="5"/>
  <c r="V100" i="5" s="1"/>
  <c r="E69" i="5"/>
  <c r="AP97" i="5"/>
  <c r="AP96" i="5"/>
  <c r="AP95" i="5"/>
  <c r="AP98" i="5"/>
  <c r="AP84" i="5"/>
  <c r="M68" i="5"/>
  <c r="M65" i="5"/>
  <c r="G69" i="5"/>
  <c r="G70" i="5"/>
  <c r="AA72" i="5"/>
  <c r="AA73" i="5"/>
  <c r="AI124" i="5"/>
  <c r="AI180" i="5"/>
  <c r="AI125" i="5" s="1"/>
  <c r="Q69" i="5"/>
  <c r="AA70" i="5"/>
  <c r="U91" i="5"/>
  <c r="AQ116" i="5"/>
  <c r="AQ136" i="5" s="1"/>
  <c r="AQ142" i="5" s="1"/>
  <c r="AQ143" i="5" s="1"/>
  <c r="AQ149" i="5" s="1"/>
  <c r="AQ150" i="5" s="1"/>
  <c r="AQ156" i="5" s="1"/>
  <c r="AQ157" i="5" s="1"/>
  <c r="AQ163" i="5" s="1"/>
  <c r="AQ164" i="5" s="1"/>
  <c r="AQ170" i="5" s="1"/>
  <c r="AQ171" i="5" s="1"/>
  <c r="AQ177" i="5" s="1"/>
  <c r="AQ110" i="5"/>
  <c r="AQ105" i="5"/>
  <c r="AG97" i="5"/>
  <c r="B43" i="5"/>
  <c r="B46" i="5" s="1"/>
  <c r="B67" i="5"/>
  <c r="B85" i="5" s="1"/>
  <c r="B48" i="5"/>
  <c r="B86" i="5"/>
  <c r="B91" i="5"/>
  <c r="AS86" i="5"/>
  <c r="AJ87" i="5"/>
  <c r="AI67" i="5"/>
  <c r="AI48" i="5" s="1"/>
  <c r="AI91" i="5"/>
  <c r="AI65" i="5"/>
  <c r="V83" i="5"/>
  <c r="AD120" i="5"/>
  <c r="AD176" i="5"/>
  <c r="AD121" i="5" s="1"/>
  <c r="AM43" i="5"/>
  <c r="AM46" i="5" s="1"/>
  <c r="AM67" i="5"/>
  <c r="AM87" i="5" s="1"/>
  <c r="AM86" i="5"/>
  <c r="AM91" i="5"/>
  <c r="AM48" i="5"/>
  <c r="AV64" i="5"/>
  <c r="Q87" i="5"/>
  <c r="W69" i="5"/>
  <c r="Q68" i="5"/>
  <c r="Q70" i="5" s="1"/>
  <c r="AC68" i="5"/>
  <c r="G86" i="5"/>
  <c r="AE65" i="5"/>
  <c r="AN109" i="5"/>
  <c r="AN104" i="5"/>
  <c r="AN115" i="5"/>
  <c r="AN135" i="5" s="1"/>
  <c r="AN140" i="5" s="1"/>
  <c r="AN141" i="5" s="1"/>
  <c r="AN147" i="5" s="1"/>
  <c r="AN148" i="5" s="1"/>
  <c r="AN154" i="5" s="1"/>
  <c r="AN155" i="5" s="1"/>
  <c r="AN161" i="5" s="1"/>
  <c r="AN162" i="5" s="1"/>
  <c r="AN168" i="5" s="1"/>
  <c r="AN169" i="5" s="1"/>
  <c r="AN175" i="5" s="1"/>
  <c r="X91" i="5"/>
  <c r="Z83" i="5"/>
  <c r="J95" i="5"/>
  <c r="O68" i="5"/>
  <c r="AG98" i="5"/>
  <c r="B64" i="5"/>
  <c r="P64" i="5"/>
  <c r="AK86" i="5"/>
  <c r="AF142" i="5"/>
  <c r="AF143" i="5" s="1"/>
  <c r="AF149" i="5" s="1"/>
  <c r="AF150" i="5" s="1"/>
  <c r="AF156" i="5" s="1"/>
  <c r="AF157" i="5" s="1"/>
  <c r="AF163" i="5" s="1"/>
  <c r="AF164" i="5" s="1"/>
  <c r="AF170" i="5" s="1"/>
  <c r="AF171" i="5" s="1"/>
  <c r="AF177" i="5" s="1"/>
  <c r="AF116" i="5"/>
  <c r="AF136" i="5" s="1"/>
  <c r="AF110" i="5"/>
  <c r="AF105" i="5"/>
  <c r="AJ91" i="5"/>
  <c r="AC85" i="5"/>
  <c r="G91" i="5"/>
  <c r="H69" i="5"/>
  <c r="M87" i="5"/>
  <c r="AJ68" i="5"/>
  <c r="AR48" i="5"/>
  <c r="R91" i="5"/>
  <c r="Q65" i="5"/>
  <c r="AO86" i="5"/>
  <c r="Q43" i="5"/>
  <c r="Q46" i="5" s="1"/>
  <c r="Z96" i="5"/>
  <c r="X87" i="5"/>
  <c r="U69" i="5"/>
  <c r="AQ109" i="5"/>
  <c r="AQ104" i="5"/>
  <c r="AQ115" i="5"/>
  <c r="AQ135" i="5" s="1"/>
  <c r="AQ140" i="5" s="1"/>
  <c r="AQ141" i="5" s="1"/>
  <c r="AQ147" i="5" s="1"/>
  <c r="AQ148" i="5" s="1"/>
  <c r="AQ154" i="5" s="1"/>
  <c r="AQ155" i="5" s="1"/>
  <c r="AQ161" i="5" s="1"/>
  <c r="AQ162" i="5" s="1"/>
  <c r="AQ168" i="5" s="1"/>
  <c r="AQ169" i="5" s="1"/>
  <c r="AQ175" i="5" s="1"/>
  <c r="AS69" i="5"/>
  <c r="Y124" i="5"/>
  <c r="Y180" i="5"/>
  <c r="Y125" i="5" s="1"/>
  <c r="AF100" i="5"/>
  <c r="AF109" i="5" s="1"/>
  <c r="AJ86" i="5"/>
  <c r="AC48" i="5"/>
  <c r="G87" i="5"/>
  <c r="AR68" i="5"/>
  <c r="AR65" i="5"/>
  <c r="AM64" i="5"/>
  <c r="AH48" i="5"/>
  <c r="AR85" i="5"/>
  <c r="R48" i="5"/>
  <c r="E87" i="5"/>
  <c r="S75" i="5"/>
  <c r="S83" i="5" s="1"/>
  <c r="AF75" i="5"/>
  <c r="O43" i="5"/>
  <c r="O46" i="5" s="1"/>
  <c r="AV67" i="5"/>
  <c r="AV91" i="5" s="1"/>
  <c r="AV85" i="5"/>
  <c r="O124" i="5"/>
  <c r="O180" i="5"/>
  <c r="O125" i="5" s="1"/>
  <c r="AW65" i="5"/>
  <c r="X48" i="5"/>
  <c r="AK68" i="5"/>
  <c r="AK69" i="5" s="1"/>
  <c r="P124" i="5"/>
  <c r="P180" i="5"/>
  <c r="P125" i="5" s="1"/>
  <c r="U48" i="5"/>
  <c r="L75" i="5"/>
  <c r="L83" i="5" s="1"/>
  <c r="AU69" i="5"/>
  <c r="AU70" i="5" s="1"/>
  <c r="AP75" i="5"/>
  <c r="AP83" i="5" s="1"/>
  <c r="AF83" i="5"/>
  <c r="AS87" i="5"/>
  <c r="Y63" i="5"/>
  <c r="AJ48" i="5"/>
  <c r="F72" i="5"/>
  <c r="F73" i="5"/>
  <c r="G48" i="5"/>
  <c r="AE67" i="5"/>
  <c r="D43" i="5"/>
  <c r="D46" i="5" s="1"/>
  <c r="D48" i="5"/>
  <c r="D67" i="5"/>
  <c r="D87" i="5"/>
  <c r="D91" i="5"/>
  <c r="D86" i="5"/>
  <c r="T75" i="5"/>
  <c r="T83" i="5" s="1"/>
  <c r="R86" i="5"/>
  <c r="AO69" i="5"/>
  <c r="AO70" i="5"/>
  <c r="Q91" i="5"/>
  <c r="S97" i="5"/>
  <c r="S98" i="5"/>
  <c r="S84" i="5"/>
  <c r="S96" i="5"/>
  <c r="S95" i="5"/>
  <c r="S100" i="5" s="1"/>
  <c r="R65" i="4"/>
  <c r="J91" i="4"/>
  <c r="R64" i="4"/>
  <c r="M95" i="4"/>
  <c r="M75" i="4"/>
  <c r="M83" i="4" s="1"/>
  <c r="L69" i="4"/>
  <c r="L70" i="4" s="1"/>
  <c r="B86" i="4"/>
  <c r="D69" i="4"/>
  <c r="D70" i="4" s="1"/>
  <c r="F43" i="4"/>
  <c r="F46" i="4" s="1"/>
  <c r="O97" i="4"/>
  <c r="O84" i="4"/>
  <c r="O98" i="4"/>
  <c r="O95" i="4"/>
  <c r="O96" i="4"/>
  <c r="M100" i="4"/>
  <c r="J43" i="4"/>
  <c r="J46" i="4" s="1"/>
  <c r="P86" i="4"/>
  <c r="B91" i="4"/>
  <c r="M96" i="4"/>
  <c r="M84" i="4"/>
  <c r="M97" i="4"/>
  <c r="P43" i="4"/>
  <c r="P46" i="4" s="1"/>
  <c r="B87" i="4"/>
  <c r="J68" i="4"/>
  <c r="J69" i="4" s="1"/>
  <c r="J85" i="4"/>
  <c r="P87" i="4"/>
  <c r="R67" i="4"/>
  <c r="R85" i="4" s="1"/>
  <c r="R86" i="4"/>
  <c r="B43" i="4"/>
  <c r="B46" i="4" s="1"/>
  <c r="H69" i="4"/>
  <c r="F86" i="4"/>
  <c r="J86" i="4"/>
  <c r="C72" i="4"/>
  <c r="C73" i="4"/>
  <c r="C75" i="4" s="1"/>
  <c r="I75" i="4"/>
  <c r="I83" i="4" s="1"/>
  <c r="K69" i="4"/>
  <c r="E68" i="4"/>
  <c r="H70" i="4"/>
  <c r="F87" i="4"/>
  <c r="N72" i="4"/>
  <c r="N73" i="4"/>
  <c r="N70" i="4"/>
  <c r="G97" i="4"/>
  <c r="G84" i="4"/>
  <c r="G96" i="4"/>
  <c r="J87" i="4"/>
  <c r="P69" i="4"/>
  <c r="P70" i="4"/>
  <c r="B68" i="4"/>
  <c r="C83" i="4"/>
  <c r="I84" i="4"/>
  <c r="I95" i="4"/>
  <c r="I98" i="4"/>
  <c r="I97" i="4"/>
  <c r="I96" i="4"/>
  <c r="Q72" i="4"/>
  <c r="Q96" i="4" s="1"/>
  <c r="Q73" i="4"/>
  <c r="O75" i="4"/>
  <c r="O83" i="4" s="1"/>
  <c r="B48" i="4"/>
  <c r="F68" i="4"/>
  <c r="F48" i="4"/>
  <c r="G98" i="4"/>
  <c r="E72" i="3"/>
  <c r="E98" i="3" s="1"/>
  <c r="E73" i="3"/>
  <c r="E75" i="3" s="1"/>
  <c r="E70" i="3"/>
  <c r="I72" i="3"/>
  <c r="I73" i="3"/>
  <c r="I75" i="3" s="1"/>
  <c r="I70" i="3"/>
  <c r="I83" i="3" s="1"/>
  <c r="F70" i="3"/>
  <c r="H69" i="3"/>
  <c r="B86" i="3"/>
  <c r="C72" i="3"/>
  <c r="C73" i="3"/>
  <c r="C75" i="3" s="1"/>
  <c r="Q124" i="3"/>
  <c r="Q184" i="3"/>
  <c r="Q125" i="3" s="1"/>
  <c r="G72" i="3"/>
  <c r="G73" i="3"/>
  <c r="G75" i="3" s="1"/>
  <c r="M68" i="3"/>
  <c r="M65" i="3"/>
  <c r="B48" i="3"/>
  <c r="M86" i="3"/>
  <c r="N68" i="3"/>
  <c r="D69" i="3"/>
  <c r="D70" i="3"/>
  <c r="P84" i="3"/>
  <c r="P96" i="3"/>
  <c r="P97" i="3"/>
  <c r="P98" i="3"/>
  <c r="P95" i="3"/>
  <c r="P100" i="3" s="1"/>
  <c r="E95" i="3"/>
  <c r="G70" i="3"/>
  <c r="G83" i="3" s="1"/>
  <c r="B43" i="3"/>
  <c r="B46" i="3" s="1"/>
  <c r="M87" i="3"/>
  <c r="O72" i="3"/>
  <c r="O73" i="3"/>
  <c r="M48" i="3"/>
  <c r="N70" i="3"/>
  <c r="N69" i="3"/>
  <c r="R69" i="3"/>
  <c r="E97" i="3"/>
  <c r="L75" i="3"/>
  <c r="L83" i="3" s="1"/>
  <c r="K69" i="3"/>
  <c r="C70" i="3"/>
  <c r="F69" i="3"/>
  <c r="N48" i="3"/>
  <c r="B69" i="3"/>
  <c r="M69" i="3"/>
  <c r="M70" i="3"/>
  <c r="L97" i="3"/>
  <c r="L98" i="3"/>
  <c r="L96" i="3"/>
  <c r="L95" i="3"/>
  <c r="L100" i="3" s="1"/>
  <c r="L84" i="3"/>
  <c r="J72" i="3"/>
  <c r="J73" i="3"/>
  <c r="D85" i="3"/>
  <c r="I84" i="3"/>
  <c r="Q85" i="3"/>
  <c r="Q48" i="3"/>
  <c r="Q67" i="3"/>
  <c r="Q87" i="3" s="1"/>
  <c r="Q91" i="3"/>
  <c r="B68" i="3"/>
  <c r="S72" i="3"/>
  <c r="S73" i="3"/>
  <c r="B87" i="3"/>
  <c r="M43" i="3"/>
  <c r="M46" i="3" s="1"/>
  <c r="N86" i="3"/>
  <c r="D68" i="3"/>
  <c r="C121" i="2"/>
  <c r="C181" i="2"/>
  <c r="C122" i="2" s="1"/>
  <c r="J103" i="2"/>
  <c r="F67" i="2"/>
  <c r="F68" i="2" s="1"/>
  <c r="B67" i="2"/>
  <c r="K103" i="2"/>
  <c r="K108" i="2"/>
  <c r="K114" i="2"/>
  <c r="K138" i="2" s="1"/>
  <c r="K143" i="2" s="1"/>
  <c r="K144" i="2" s="1"/>
  <c r="K150" i="2" s="1"/>
  <c r="K151" i="2" s="1"/>
  <c r="K157" i="2" s="1"/>
  <c r="K158" i="2" s="1"/>
  <c r="K164" i="2" s="1"/>
  <c r="K165" i="2" s="1"/>
  <c r="K171" i="2" s="1"/>
  <c r="K172" i="2" s="1"/>
  <c r="K178" i="2" s="1"/>
  <c r="I86" i="2"/>
  <c r="J115" i="2"/>
  <c r="J139" i="2" s="1"/>
  <c r="J145" i="2" s="1"/>
  <c r="J146" i="2" s="1"/>
  <c r="J152" i="2" s="1"/>
  <c r="J153" i="2" s="1"/>
  <c r="J159" i="2" s="1"/>
  <c r="J160" i="2" s="1"/>
  <c r="J166" i="2" s="1"/>
  <c r="J167" i="2" s="1"/>
  <c r="J173" i="2" s="1"/>
  <c r="J174" i="2" s="1"/>
  <c r="J180" i="2" s="1"/>
  <c r="J109" i="2"/>
  <c r="J104" i="2"/>
  <c r="H47" i="2"/>
  <c r="G96" i="2"/>
  <c r="D71" i="2"/>
  <c r="D72" i="2"/>
  <c r="D74" i="2" s="1"/>
  <c r="D82" i="2" s="1"/>
  <c r="I84" i="2"/>
  <c r="H67" i="2"/>
  <c r="J99" i="2"/>
  <c r="J114" i="2" s="1"/>
  <c r="J138" i="2" s="1"/>
  <c r="J143" i="2" s="1"/>
  <c r="J144" i="2" s="1"/>
  <c r="J150" i="2" s="1"/>
  <c r="J151" i="2" s="1"/>
  <c r="J157" i="2" s="1"/>
  <c r="J158" i="2" s="1"/>
  <c r="J164" i="2" s="1"/>
  <c r="J165" i="2" s="1"/>
  <c r="J171" i="2" s="1"/>
  <c r="J172" i="2" s="1"/>
  <c r="J178" i="2" s="1"/>
  <c r="H90" i="2"/>
  <c r="L68" i="2"/>
  <c r="L69" i="2" s="1"/>
  <c r="G95" i="2"/>
  <c r="I90" i="2"/>
  <c r="I85" i="2"/>
  <c r="L84" i="2"/>
  <c r="F84" i="2"/>
  <c r="E68" i="2"/>
  <c r="G94" i="2"/>
  <c r="K115" i="2"/>
  <c r="K139" i="2" s="1"/>
  <c r="K145" i="2" s="1"/>
  <c r="K146" i="2" s="1"/>
  <c r="K152" i="2" s="1"/>
  <c r="K153" i="2" s="1"/>
  <c r="K159" i="2" s="1"/>
  <c r="K160" i="2" s="1"/>
  <c r="K166" i="2" s="1"/>
  <c r="K167" i="2" s="1"/>
  <c r="K173" i="2" s="1"/>
  <c r="K174" i="2" s="1"/>
  <c r="K180" i="2" s="1"/>
  <c r="K109" i="2"/>
  <c r="K104" i="2"/>
  <c r="I42" i="2"/>
  <c r="I45" i="2" s="1"/>
  <c r="H68" i="2"/>
  <c r="H69" i="2"/>
  <c r="I68" i="2"/>
  <c r="I69" i="2" s="1"/>
  <c r="I67" i="2"/>
  <c r="G97" i="2"/>
  <c r="C119" i="2"/>
  <c r="C179" i="2"/>
  <c r="C120" i="2" s="1"/>
  <c r="B68" i="2"/>
  <c r="B69" i="2" s="1"/>
  <c r="I47" i="2"/>
  <c r="AK72" i="5" l="1"/>
  <c r="AK95" i="5" s="1"/>
  <c r="AK73" i="5"/>
  <c r="X72" i="5"/>
  <c r="X84" i="5" s="1"/>
  <c r="X73" i="5"/>
  <c r="AN122" i="5"/>
  <c r="AN178" i="5"/>
  <c r="AN123" i="5" s="1"/>
  <c r="AF122" i="5"/>
  <c r="AF178" i="5"/>
  <c r="AF123" i="5" s="1"/>
  <c r="AQ122" i="5"/>
  <c r="AQ178" i="5"/>
  <c r="AQ123" i="5" s="1"/>
  <c r="AB122" i="5"/>
  <c r="AB178" i="5"/>
  <c r="AB123" i="5" s="1"/>
  <c r="AT98" i="5"/>
  <c r="AT84" i="5"/>
  <c r="AT95" i="5"/>
  <c r="AT100" i="5" s="1"/>
  <c r="AT96" i="5"/>
  <c r="AT97" i="5"/>
  <c r="AE87" i="5"/>
  <c r="AK96" i="5"/>
  <c r="AV86" i="5"/>
  <c r="O69" i="5"/>
  <c r="AM85" i="5"/>
  <c r="AI87" i="5"/>
  <c r="AF115" i="5"/>
  <c r="AF135" i="5" s="1"/>
  <c r="AF140" i="5" s="1"/>
  <c r="AF141" i="5" s="1"/>
  <c r="AF147" i="5" s="1"/>
  <c r="AF148" i="5" s="1"/>
  <c r="AF154" i="5" s="1"/>
  <c r="AF155" i="5" s="1"/>
  <c r="AF161" i="5" s="1"/>
  <c r="AF162" i="5" s="1"/>
  <c r="AF168" i="5" s="1"/>
  <c r="AF169" i="5" s="1"/>
  <c r="AF175" i="5" s="1"/>
  <c r="B87" i="5"/>
  <c r="I86" i="5"/>
  <c r="T116" i="5"/>
  <c r="T136" i="5" s="1"/>
  <c r="T142" i="5" s="1"/>
  <c r="T143" i="5" s="1"/>
  <c r="T149" i="5" s="1"/>
  <c r="T150" i="5" s="1"/>
  <c r="T156" i="5" s="1"/>
  <c r="T157" i="5" s="1"/>
  <c r="T163" i="5" s="1"/>
  <c r="T164" i="5" s="1"/>
  <c r="T170" i="5" s="1"/>
  <c r="T171" i="5" s="1"/>
  <c r="T177" i="5" s="1"/>
  <c r="T110" i="5"/>
  <c r="T105" i="5"/>
  <c r="M69" i="5"/>
  <c r="Z100" i="5"/>
  <c r="AL116" i="5"/>
  <c r="AL136" i="5" s="1"/>
  <c r="AL142" i="5" s="1"/>
  <c r="AL143" i="5" s="1"/>
  <c r="AL149" i="5" s="1"/>
  <c r="AL150" i="5" s="1"/>
  <c r="AL156" i="5" s="1"/>
  <c r="AL157" i="5" s="1"/>
  <c r="AL163" i="5" s="1"/>
  <c r="AL164" i="5" s="1"/>
  <c r="AL170" i="5" s="1"/>
  <c r="AL171" i="5" s="1"/>
  <c r="AL177" i="5" s="1"/>
  <c r="AL110" i="5"/>
  <c r="AL105" i="5"/>
  <c r="D68" i="5"/>
  <c r="D69" i="5" s="1"/>
  <c r="S116" i="5"/>
  <c r="S136" i="5" s="1"/>
  <c r="S142" i="5" s="1"/>
  <c r="S143" i="5" s="1"/>
  <c r="S149" i="5" s="1"/>
  <c r="S150" i="5" s="1"/>
  <c r="S156" i="5" s="1"/>
  <c r="S157" i="5" s="1"/>
  <c r="S163" i="5" s="1"/>
  <c r="S164" i="5" s="1"/>
  <c r="S170" i="5" s="1"/>
  <c r="S171" i="5" s="1"/>
  <c r="S177" i="5" s="1"/>
  <c r="S110" i="5"/>
  <c r="S105" i="5"/>
  <c r="F84" i="5"/>
  <c r="F98" i="5"/>
  <c r="F95" i="5"/>
  <c r="F96" i="5"/>
  <c r="F97" i="5"/>
  <c r="AM68" i="5"/>
  <c r="AE86" i="5"/>
  <c r="Y67" i="5"/>
  <c r="Y48" i="5"/>
  <c r="Y87" i="5"/>
  <c r="AU72" i="5"/>
  <c r="AU73" i="5"/>
  <c r="AU75" i="5" s="1"/>
  <c r="AU83" i="5" s="1"/>
  <c r="AK97" i="5"/>
  <c r="AV87" i="5"/>
  <c r="H72" i="5"/>
  <c r="H73" i="5"/>
  <c r="W72" i="5"/>
  <c r="W73" i="5"/>
  <c r="W75" i="5" s="1"/>
  <c r="AI85" i="5"/>
  <c r="AF104" i="5"/>
  <c r="G72" i="5"/>
  <c r="G73" i="5"/>
  <c r="G75" i="5" s="1"/>
  <c r="G83" i="5" s="1"/>
  <c r="V142" i="5"/>
  <c r="V143" i="5" s="1"/>
  <c r="V149" i="5" s="1"/>
  <c r="V150" i="5" s="1"/>
  <c r="V156" i="5" s="1"/>
  <c r="V157" i="5" s="1"/>
  <c r="V163" i="5" s="1"/>
  <c r="V164" i="5" s="1"/>
  <c r="V170" i="5" s="1"/>
  <c r="V171" i="5" s="1"/>
  <c r="V177" i="5" s="1"/>
  <c r="V116" i="5"/>
  <c r="V136" i="5" s="1"/>
  <c r="V110" i="5"/>
  <c r="V105" i="5"/>
  <c r="AC69" i="5"/>
  <c r="P85" i="5"/>
  <c r="I87" i="5"/>
  <c r="T100" i="5"/>
  <c r="M70" i="5"/>
  <c r="Z105" i="5"/>
  <c r="Z116" i="5"/>
  <c r="Z136" i="5" s="1"/>
  <c r="Z149" i="5"/>
  <c r="Z150" i="5" s="1"/>
  <c r="Z156" i="5" s="1"/>
  <c r="Z157" i="5" s="1"/>
  <c r="Z163" i="5" s="1"/>
  <c r="Z164" i="5" s="1"/>
  <c r="Z170" i="5" s="1"/>
  <c r="Z171" i="5" s="1"/>
  <c r="Z177" i="5" s="1"/>
  <c r="Z110" i="5"/>
  <c r="Z142" i="5"/>
  <c r="Z143" i="5" s="1"/>
  <c r="AQ120" i="5"/>
  <c r="AQ176" i="5"/>
  <c r="AQ121" i="5" s="1"/>
  <c r="AA95" i="5"/>
  <c r="AA100" i="5" s="1"/>
  <c r="AA97" i="5"/>
  <c r="AA96" i="5"/>
  <c r="AO72" i="5"/>
  <c r="AO73" i="5"/>
  <c r="AO75" i="5" s="1"/>
  <c r="AO83" i="5" s="1"/>
  <c r="D85" i="5"/>
  <c r="AE48" i="5"/>
  <c r="Y64" i="5"/>
  <c r="AK98" i="5"/>
  <c r="AV48" i="5"/>
  <c r="H70" i="5"/>
  <c r="P68" i="5"/>
  <c r="P69" i="5" s="1"/>
  <c r="P65" i="5"/>
  <c r="R69" i="5"/>
  <c r="W70" i="5"/>
  <c r="W83" i="5" s="1"/>
  <c r="AI86" i="5"/>
  <c r="AP100" i="5"/>
  <c r="AP104" i="5" s="1"/>
  <c r="AC70" i="5"/>
  <c r="I48" i="5"/>
  <c r="AA98" i="5"/>
  <c r="AJ69" i="5"/>
  <c r="J96" i="5"/>
  <c r="J84" i="5"/>
  <c r="J98" i="5"/>
  <c r="AE43" i="5"/>
  <c r="AE46" i="5" s="1"/>
  <c r="U72" i="5"/>
  <c r="U73" i="5"/>
  <c r="U75" i="5" s="1"/>
  <c r="J100" i="5"/>
  <c r="Q72" i="5"/>
  <c r="Q98" i="5" s="1"/>
  <c r="Q73" i="5"/>
  <c r="V104" i="5"/>
  <c r="V109" i="5"/>
  <c r="V115" i="5"/>
  <c r="V135" i="5" s="1"/>
  <c r="V140" i="5" s="1"/>
  <c r="V141" i="5" s="1"/>
  <c r="V147" i="5" s="1"/>
  <c r="V148" i="5" s="1"/>
  <c r="V154" i="5" s="1"/>
  <c r="V155" i="5" s="1"/>
  <c r="V161" i="5" s="1"/>
  <c r="V162" i="5" s="1"/>
  <c r="V168" i="5" s="1"/>
  <c r="V169" i="5" s="1"/>
  <c r="V175" i="5" s="1"/>
  <c r="I85" i="5"/>
  <c r="T109" i="5"/>
  <c r="T104" i="5"/>
  <c r="T115" i="5"/>
  <c r="T135" i="5" s="1"/>
  <c r="T140" i="5" s="1"/>
  <c r="T141" i="5" s="1"/>
  <c r="T147" i="5" s="1"/>
  <c r="T148" i="5" s="1"/>
  <c r="T154" i="5" s="1"/>
  <c r="T155" i="5" s="1"/>
  <c r="T161" i="5" s="1"/>
  <c r="T162" i="5" s="1"/>
  <c r="T168" i="5" s="1"/>
  <c r="T169" i="5" s="1"/>
  <c r="T175" i="5" s="1"/>
  <c r="AB120" i="5"/>
  <c r="AB176" i="5"/>
  <c r="AB121" i="5" s="1"/>
  <c r="AW69" i="5"/>
  <c r="AW70" i="5" s="1"/>
  <c r="AR69" i="5"/>
  <c r="AR70" i="5" s="1"/>
  <c r="AA84" i="5"/>
  <c r="S109" i="5"/>
  <c r="S104" i="5"/>
  <c r="S115" i="5"/>
  <c r="S135" i="5" s="1"/>
  <c r="S140" i="5" s="1"/>
  <c r="S141" i="5" s="1"/>
  <c r="S147" i="5" s="1"/>
  <c r="S148" i="5" s="1"/>
  <c r="S154" i="5" s="1"/>
  <c r="S155" i="5" s="1"/>
  <c r="S161" i="5" s="1"/>
  <c r="S162" i="5" s="1"/>
  <c r="S168" i="5" s="1"/>
  <c r="S169" i="5" s="1"/>
  <c r="S175" i="5" s="1"/>
  <c r="U70" i="5"/>
  <c r="U83" i="5" s="1"/>
  <c r="B68" i="5"/>
  <c r="B69" i="5" s="1"/>
  <c r="B65" i="5"/>
  <c r="AV68" i="5"/>
  <c r="AG116" i="5"/>
  <c r="AG136" i="5" s="1"/>
  <c r="AG142" i="5" s="1"/>
  <c r="AG143" i="5" s="1"/>
  <c r="AG149" i="5" s="1"/>
  <c r="AG150" i="5" s="1"/>
  <c r="AG156" i="5" s="1"/>
  <c r="AG157" i="5" s="1"/>
  <c r="AG163" i="5" s="1"/>
  <c r="AG164" i="5" s="1"/>
  <c r="AG170" i="5" s="1"/>
  <c r="AG171" i="5" s="1"/>
  <c r="AG177" i="5" s="1"/>
  <c r="AG105" i="5"/>
  <c r="AG110" i="5"/>
  <c r="AP105" i="5"/>
  <c r="AP116" i="5"/>
  <c r="AP136" i="5" s="1"/>
  <c r="AP142" i="5" s="1"/>
  <c r="AP143" i="5" s="1"/>
  <c r="AP149" i="5" s="1"/>
  <c r="AP150" i="5" s="1"/>
  <c r="AP156" i="5" s="1"/>
  <c r="AP157" i="5" s="1"/>
  <c r="AP163" i="5" s="1"/>
  <c r="AP164" i="5" s="1"/>
  <c r="AP170" i="5" s="1"/>
  <c r="AP171" i="5" s="1"/>
  <c r="AP177" i="5" s="1"/>
  <c r="AP110" i="5"/>
  <c r="P86" i="5"/>
  <c r="AW43" i="5"/>
  <c r="AW46" i="5" s="1"/>
  <c r="AG95" i="5"/>
  <c r="AG100" i="5" s="1"/>
  <c r="AG109" i="5" s="1"/>
  <c r="J83" i="5"/>
  <c r="J97" i="5"/>
  <c r="AG75" i="5"/>
  <c r="AG83" i="5" s="1"/>
  <c r="AV65" i="5"/>
  <c r="AN120" i="5"/>
  <c r="AN176" i="5"/>
  <c r="AN121" i="5" s="1"/>
  <c r="AE91" i="5"/>
  <c r="AV69" i="5"/>
  <c r="AS72" i="5"/>
  <c r="AS84" i="5" s="1"/>
  <c r="AS73" i="5"/>
  <c r="E72" i="5"/>
  <c r="E73" i="5"/>
  <c r="AH72" i="5"/>
  <c r="AH73" i="5"/>
  <c r="AH75" i="5" s="1"/>
  <c r="P48" i="5"/>
  <c r="I69" i="5"/>
  <c r="C72" i="5"/>
  <c r="C73" i="5"/>
  <c r="C75" i="5" s="1"/>
  <c r="AS96" i="5"/>
  <c r="AE68" i="5"/>
  <c r="L142" i="5"/>
  <c r="L143" i="5" s="1"/>
  <c r="L149" i="5" s="1"/>
  <c r="L150" i="5" s="1"/>
  <c r="L156" i="5" s="1"/>
  <c r="L157" i="5" s="1"/>
  <c r="L163" i="5" s="1"/>
  <c r="L164" i="5" s="1"/>
  <c r="L170" i="5" s="1"/>
  <c r="L171" i="5" s="1"/>
  <c r="L177" i="5" s="1"/>
  <c r="L116" i="5"/>
  <c r="L136" i="5" s="1"/>
  <c r="L110" i="5"/>
  <c r="L105" i="5"/>
  <c r="I68" i="5"/>
  <c r="C70" i="5"/>
  <c r="AE85" i="5"/>
  <c r="F75" i="5"/>
  <c r="F83" i="5" s="1"/>
  <c r="AK84" i="5"/>
  <c r="AV43" i="5"/>
  <c r="AV46" i="5" s="1"/>
  <c r="AS70" i="5"/>
  <c r="Z104" i="5"/>
  <c r="Z109" i="5"/>
  <c r="Z115" i="5"/>
  <c r="Z135" i="5" s="1"/>
  <c r="Z140" i="5" s="1"/>
  <c r="Z141" i="5" s="1"/>
  <c r="Z147" i="5" s="1"/>
  <c r="Z148" i="5" s="1"/>
  <c r="Z154" i="5" s="1"/>
  <c r="Z155" i="5" s="1"/>
  <c r="Z161" i="5" s="1"/>
  <c r="Z162" i="5" s="1"/>
  <c r="Z168" i="5" s="1"/>
  <c r="Z169" i="5" s="1"/>
  <c r="Z175" i="5" s="1"/>
  <c r="AM65" i="5"/>
  <c r="AI43" i="5"/>
  <c r="AI46" i="5" s="1"/>
  <c r="AA75" i="5"/>
  <c r="AA83" i="5" s="1"/>
  <c r="E70" i="5"/>
  <c r="AH70" i="5"/>
  <c r="AK70" i="5"/>
  <c r="P87" i="5"/>
  <c r="X97" i="5"/>
  <c r="X95" i="5"/>
  <c r="X96" i="5"/>
  <c r="X98" i="5"/>
  <c r="I43" i="5"/>
  <c r="I46" i="5" s="1"/>
  <c r="U98" i="5"/>
  <c r="U97" i="5"/>
  <c r="U96" i="5"/>
  <c r="U95" i="5"/>
  <c r="U100" i="5" s="1"/>
  <c r="AT75" i="5"/>
  <c r="AT83" i="5" s="1"/>
  <c r="AL100" i="5"/>
  <c r="AL109" i="5" s="1"/>
  <c r="X70" i="5"/>
  <c r="L100" i="5"/>
  <c r="L109" i="5" s="1"/>
  <c r="AI68" i="5"/>
  <c r="I100" i="4"/>
  <c r="O100" i="4"/>
  <c r="Q98" i="4"/>
  <c r="Q97" i="4"/>
  <c r="N83" i="4"/>
  <c r="Q75" i="4"/>
  <c r="Q83" i="4" s="1"/>
  <c r="N75" i="4"/>
  <c r="J72" i="4"/>
  <c r="J73" i="4"/>
  <c r="Q95" i="4"/>
  <c r="Q100" i="4" s="1"/>
  <c r="Q104" i="4" s="1"/>
  <c r="G115" i="4"/>
  <c r="G135" i="4" s="1"/>
  <c r="G140" i="4" s="1"/>
  <c r="G141" i="4" s="1"/>
  <c r="G147" i="4" s="1"/>
  <c r="G148" i="4" s="1"/>
  <c r="G154" i="4" s="1"/>
  <c r="G155" i="4" s="1"/>
  <c r="G161" i="4" s="1"/>
  <c r="G162" i="4" s="1"/>
  <c r="G168" i="4" s="1"/>
  <c r="G169" i="4" s="1"/>
  <c r="G175" i="4" s="1"/>
  <c r="K72" i="4"/>
  <c r="K73" i="4"/>
  <c r="K75" i="4" s="1"/>
  <c r="R87" i="4"/>
  <c r="F69" i="4"/>
  <c r="O109" i="4"/>
  <c r="O104" i="4"/>
  <c r="O115" i="4"/>
  <c r="O135" i="4" s="1"/>
  <c r="O140" i="4" s="1"/>
  <c r="O141" i="4" s="1"/>
  <c r="O147" i="4" s="1"/>
  <c r="O148" i="4" s="1"/>
  <c r="O154" i="4" s="1"/>
  <c r="O155" i="4" s="1"/>
  <c r="O161" i="4" s="1"/>
  <c r="O162" i="4" s="1"/>
  <c r="O168" i="4" s="1"/>
  <c r="O169" i="4" s="1"/>
  <c r="O175" i="4" s="1"/>
  <c r="B69" i="4"/>
  <c r="B70" i="4" s="1"/>
  <c r="K70" i="4"/>
  <c r="R48" i="4"/>
  <c r="F70" i="4"/>
  <c r="L72" i="4"/>
  <c r="L73" i="4"/>
  <c r="G105" i="4"/>
  <c r="G116" i="4"/>
  <c r="G136" i="4" s="1"/>
  <c r="G142" i="4" s="1"/>
  <c r="G143" i="4" s="1"/>
  <c r="G149" i="4" s="1"/>
  <c r="G150" i="4" s="1"/>
  <c r="G156" i="4" s="1"/>
  <c r="G157" i="4" s="1"/>
  <c r="G163" i="4" s="1"/>
  <c r="G164" i="4" s="1"/>
  <c r="G170" i="4" s="1"/>
  <c r="G171" i="4" s="1"/>
  <c r="G177" i="4" s="1"/>
  <c r="G110" i="4"/>
  <c r="E69" i="4"/>
  <c r="E70" i="4" s="1"/>
  <c r="Q105" i="4"/>
  <c r="Q116" i="4"/>
  <c r="Q136" i="4" s="1"/>
  <c r="Q142" i="4" s="1"/>
  <c r="Q143" i="4" s="1"/>
  <c r="Q149" i="4" s="1"/>
  <c r="Q150" i="4" s="1"/>
  <c r="Q156" i="4" s="1"/>
  <c r="Q157" i="4" s="1"/>
  <c r="Q163" i="4" s="1"/>
  <c r="Q164" i="4" s="1"/>
  <c r="Q170" i="4" s="1"/>
  <c r="Q171" i="4" s="1"/>
  <c r="Q177" i="4" s="1"/>
  <c r="Q110" i="4"/>
  <c r="M110" i="4"/>
  <c r="M116" i="4"/>
  <c r="M136" i="4" s="1"/>
  <c r="M142" i="4" s="1"/>
  <c r="M143" i="4" s="1"/>
  <c r="M149" i="4" s="1"/>
  <c r="M150" i="4" s="1"/>
  <c r="M156" i="4" s="1"/>
  <c r="M157" i="4" s="1"/>
  <c r="M163" i="4" s="1"/>
  <c r="M164" i="4" s="1"/>
  <c r="M170" i="4" s="1"/>
  <c r="M171" i="4" s="1"/>
  <c r="M177" i="4" s="1"/>
  <c r="M105" i="4"/>
  <c r="R43" i="4"/>
  <c r="R46" i="4" s="1"/>
  <c r="O105" i="4"/>
  <c r="O110" i="4"/>
  <c r="O116" i="4"/>
  <c r="O136" i="4" s="1"/>
  <c r="O142" i="4"/>
  <c r="O143" i="4" s="1"/>
  <c r="O149" i="4" s="1"/>
  <c r="O150" i="4" s="1"/>
  <c r="O156" i="4" s="1"/>
  <c r="O157" i="4" s="1"/>
  <c r="O163" i="4" s="1"/>
  <c r="O164" i="4" s="1"/>
  <c r="O170" i="4" s="1"/>
  <c r="O171" i="4" s="1"/>
  <c r="O177" i="4" s="1"/>
  <c r="Q84" i="4"/>
  <c r="N84" i="4"/>
  <c r="N97" i="4"/>
  <c r="N96" i="4"/>
  <c r="N98" i="4"/>
  <c r="N95" i="4"/>
  <c r="C95" i="4"/>
  <c r="C100" i="4" s="1"/>
  <c r="C84" i="4"/>
  <c r="C97" i="4"/>
  <c r="C98" i="4"/>
  <c r="C96" i="4"/>
  <c r="M109" i="4"/>
  <c r="M104" i="4"/>
  <c r="M115" i="4"/>
  <c r="M135" i="4" s="1"/>
  <c r="M140" i="4" s="1"/>
  <c r="M141" i="4" s="1"/>
  <c r="M147" i="4" s="1"/>
  <c r="M148" i="4" s="1"/>
  <c r="M154" i="4" s="1"/>
  <c r="M155" i="4" s="1"/>
  <c r="M161" i="4" s="1"/>
  <c r="M162" i="4" s="1"/>
  <c r="M168" i="4" s="1"/>
  <c r="M169" i="4" s="1"/>
  <c r="M175" i="4" s="1"/>
  <c r="G100" i="4"/>
  <c r="G109" i="4" s="1"/>
  <c r="I104" i="4"/>
  <c r="I109" i="4"/>
  <c r="I115" i="4"/>
  <c r="I135" i="4" s="1"/>
  <c r="I140" i="4" s="1"/>
  <c r="I141" i="4" s="1"/>
  <c r="I147" i="4" s="1"/>
  <c r="I148" i="4" s="1"/>
  <c r="I154" i="4" s="1"/>
  <c r="I155" i="4" s="1"/>
  <c r="I161" i="4" s="1"/>
  <c r="I162" i="4" s="1"/>
  <c r="I168" i="4" s="1"/>
  <c r="I169" i="4" s="1"/>
  <c r="I175" i="4" s="1"/>
  <c r="P72" i="4"/>
  <c r="P73" i="4"/>
  <c r="P75" i="4" s="1"/>
  <c r="P83" i="4" s="1"/>
  <c r="R68" i="4"/>
  <c r="H72" i="4"/>
  <c r="H73" i="4"/>
  <c r="R91" i="4"/>
  <c r="I105" i="4"/>
  <c r="I116" i="4"/>
  <c r="I136" i="4" s="1"/>
  <c r="I142" i="4" s="1"/>
  <c r="I143" i="4" s="1"/>
  <c r="I149" i="4" s="1"/>
  <c r="I150" i="4" s="1"/>
  <c r="I156" i="4" s="1"/>
  <c r="I157" i="4" s="1"/>
  <c r="I163" i="4" s="1"/>
  <c r="I164" i="4" s="1"/>
  <c r="I170" i="4" s="1"/>
  <c r="I171" i="4" s="1"/>
  <c r="I177" i="4" s="1"/>
  <c r="I110" i="4"/>
  <c r="J97" i="4"/>
  <c r="J96" i="4"/>
  <c r="D72" i="4"/>
  <c r="D73" i="4"/>
  <c r="D75" i="4" s="1"/>
  <c r="D83" i="4" s="1"/>
  <c r="J70" i="4"/>
  <c r="S75" i="3"/>
  <c r="S83" i="3" s="1"/>
  <c r="Q43" i="3"/>
  <c r="Q46" i="3" s="1"/>
  <c r="L104" i="3"/>
  <c r="L109" i="3"/>
  <c r="L115" i="3"/>
  <c r="L139" i="3" s="1"/>
  <c r="L144" i="3" s="1"/>
  <c r="L145" i="3" s="1"/>
  <c r="L151" i="3" s="1"/>
  <c r="L152" i="3" s="1"/>
  <c r="L158" i="3" s="1"/>
  <c r="L159" i="3" s="1"/>
  <c r="L165" i="3" s="1"/>
  <c r="L166" i="3" s="1"/>
  <c r="L172" i="3" s="1"/>
  <c r="L173" i="3" s="1"/>
  <c r="L179" i="3" s="1"/>
  <c r="R72" i="3"/>
  <c r="R73" i="3"/>
  <c r="R75" i="3" s="1"/>
  <c r="E96" i="3"/>
  <c r="C96" i="3"/>
  <c r="C95" i="3"/>
  <c r="C100" i="3" s="1"/>
  <c r="C98" i="3"/>
  <c r="C97" i="3"/>
  <c r="C84" i="3"/>
  <c r="S96" i="3"/>
  <c r="S95" i="3"/>
  <c r="S100" i="3" s="1"/>
  <c r="S98" i="3"/>
  <c r="S84" i="3"/>
  <c r="S97" i="3"/>
  <c r="F72" i="3"/>
  <c r="F73" i="3"/>
  <c r="N72" i="3"/>
  <c r="N84" i="3" s="1"/>
  <c r="N73" i="3"/>
  <c r="G97" i="3"/>
  <c r="G96" i="3"/>
  <c r="G95" i="3"/>
  <c r="G84" i="3"/>
  <c r="G98" i="3"/>
  <c r="E100" i="3"/>
  <c r="L105" i="3"/>
  <c r="L116" i="3"/>
  <c r="L140" i="3" s="1"/>
  <c r="L146" i="3" s="1"/>
  <c r="L147" i="3" s="1"/>
  <c r="L153" i="3" s="1"/>
  <c r="L154" i="3" s="1"/>
  <c r="L160" i="3" s="1"/>
  <c r="L161" i="3" s="1"/>
  <c r="L167" i="3" s="1"/>
  <c r="L168" i="3" s="1"/>
  <c r="L174" i="3" s="1"/>
  <c r="L175" i="3" s="1"/>
  <c r="L181" i="3" s="1"/>
  <c r="L110" i="3"/>
  <c r="C83" i="3"/>
  <c r="P146" i="3"/>
  <c r="P147" i="3" s="1"/>
  <c r="P153" i="3" s="1"/>
  <c r="P154" i="3" s="1"/>
  <c r="P160" i="3" s="1"/>
  <c r="P161" i="3" s="1"/>
  <c r="P167" i="3" s="1"/>
  <c r="P168" i="3" s="1"/>
  <c r="P174" i="3" s="1"/>
  <c r="P175" i="3" s="1"/>
  <c r="P181" i="3" s="1"/>
  <c r="P116" i="3"/>
  <c r="P140" i="3" s="1"/>
  <c r="P105" i="3"/>
  <c r="P110" i="3"/>
  <c r="I98" i="3"/>
  <c r="I96" i="3"/>
  <c r="I95" i="3"/>
  <c r="I100" i="3" s="1"/>
  <c r="I97" i="3"/>
  <c r="Q69" i="3"/>
  <c r="P109" i="3"/>
  <c r="P104" i="3"/>
  <c r="P115" i="3"/>
  <c r="P139" i="3" s="1"/>
  <c r="P144" i="3" s="1"/>
  <c r="P145" i="3" s="1"/>
  <c r="P151" i="3" s="1"/>
  <c r="P152" i="3" s="1"/>
  <c r="P158" i="3" s="1"/>
  <c r="P159" i="3" s="1"/>
  <c r="P165" i="3" s="1"/>
  <c r="P166" i="3" s="1"/>
  <c r="P172" i="3" s="1"/>
  <c r="P173" i="3" s="1"/>
  <c r="P179" i="3" s="1"/>
  <c r="M95" i="3"/>
  <c r="M100" i="3" s="1"/>
  <c r="E84" i="3"/>
  <c r="H72" i="3"/>
  <c r="H73" i="3"/>
  <c r="H75" i="3" s="1"/>
  <c r="R70" i="3"/>
  <c r="R83" i="3" s="1"/>
  <c r="D97" i="3"/>
  <c r="D96" i="3"/>
  <c r="D95" i="3"/>
  <c r="D100" i="3" s="1"/>
  <c r="Q86" i="3"/>
  <c r="J75" i="3"/>
  <c r="J83" i="3" s="1"/>
  <c r="M72" i="3"/>
  <c r="M73" i="3"/>
  <c r="K72" i="3"/>
  <c r="K73" i="3"/>
  <c r="K75" i="3" s="1"/>
  <c r="K70" i="3"/>
  <c r="K83" i="3" s="1"/>
  <c r="O75" i="3"/>
  <c r="O83" i="3" s="1"/>
  <c r="Q68" i="3"/>
  <c r="M96" i="3"/>
  <c r="H70" i="3"/>
  <c r="E83" i="3"/>
  <c r="J97" i="3"/>
  <c r="J98" i="3"/>
  <c r="J95" i="3"/>
  <c r="J100" i="3" s="1"/>
  <c r="J84" i="3"/>
  <c r="J96" i="3"/>
  <c r="B72" i="3"/>
  <c r="B73" i="3"/>
  <c r="O96" i="3"/>
  <c r="O95" i="3"/>
  <c r="O100" i="3" s="1"/>
  <c r="O84" i="3"/>
  <c r="O97" i="3"/>
  <c r="O98" i="3"/>
  <c r="B70" i="3"/>
  <c r="E146" i="3"/>
  <c r="E147" i="3" s="1"/>
  <c r="E153" i="3" s="1"/>
  <c r="E154" i="3" s="1"/>
  <c r="E160" i="3" s="1"/>
  <c r="E161" i="3" s="1"/>
  <c r="E167" i="3" s="1"/>
  <c r="E168" i="3" s="1"/>
  <c r="E174" i="3" s="1"/>
  <c r="E175" i="3" s="1"/>
  <c r="E181" i="3" s="1"/>
  <c r="E116" i="3"/>
  <c r="E140" i="3" s="1"/>
  <c r="E105" i="3"/>
  <c r="E110" i="3"/>
  <c r="D72" i="3"/>
  <c r="D98" i="3" s="1"/>
  <c r="D73" i="3"/>
  <c r="D75" i="3" s="1"/>
  <c r="D83" i="3" s="1"/>
  <c r="J121" i="2"/>
  <c r="J181" i="2"/>
  <c r="J122" i="2" s="1"/>
  <c r="K121" i="2"/>
  <c r="K181" i="2"/>
  <c r="K122" i="2" s="1"/>
  <c r="F71" i="2"/>
  <c r="F72" i="2"/>
  <c r="F74" i="2" s="1"/>
  <c r="J119" i="2"/>
  <c r="J179" i="2"/>
  <c r="J120" i="2" s="1"/>
  <c r="J108" i="2"/>
  <c r="K119" i="2"/>
  <c r="K179" i="2"/>
  <c r="K120" i="2" s="1"/>
  <c r="I71" i="2"/>
  <c r="I83" i="2" s="1"/>
  <c r="I72" i="2"/>
  <c r="D96" i="2"/>
  <c r="D97" i="2"/>
  <c r="D95" i="2"/>
  <c r="D83" i="2"/>
  <c r="D94" i="2"/>
  <c r="D99" i="2" s="1"/>
  <c r="L71" i="2"/>
  <c r="L72" i="2"/>
  <c r="G109" i="2"/>
  <c r="G152" i="2"/>
  <c r="G153" i="2" s="1"/>
  <c r="G159" i="2" s="1"/>
  <c r="G160" i="2" s="1"/>
  <c r="G166" i="2" s="1"/>
  <c r="G167" i="2" s="1"/>
  <c r="G173" i="2" s="1"/>
  <c r="G174" i="2" s="1"/>
  <c r="G180" i="2" s="1"/>
  <c r="G145" i="2"/>
  <c r="G146" i="2" s="1"/>
  <c r="G115" i="2"/>
  <c r="G139" i="2" s="1"/>
  <c r="G104" i="2"/>
  <c r="H71" i="2"/>
  <c r="H72" i="2"/>
  <c r="H74" i="2" s="1"/>
  <c r="H82" i="2" s="1"/>
  <c r="G103" i="2"/>
  <c r="G108" i="2"/>
  <c r="G99" i="2"/>
  <c r="G114" i="2" s="1"/>
  <c r="G138" i="2" s="1"/>
  <c r="G143" i="2" s="1"/>
  <c r="G144" i="2" s="1"/>
  <c r="G150" i="2" s="1"/>
  <c r="G151" i="2" s="1"/>
  <c r="G157" i="2" s="1"/>
  <c r="G158" i="2" s="1"/>
  <c r="G164" i="2" s="1"/>
  <c r="G165" i="2" s="1"/>
  <c r="G171" i="2" s="1"/>
  <c r="G172" i="2" s="1"/>
  <c r="G178" i="2" s="1"/>
  <c r="F69" i="2"/>
  <c r="H95" i="2"/>
  <c r="B94" i="2"/>
  <c r="F95" i="2"/>
  <c r="B71" i="2"/>
  <c r="B96" i="2" s="1"/>
  <c r="B72" i="2"/>
  <c r="B74" i="2" s="1"/>
  <c r="B82" i="2" s="1"/>
  <c r="I94" i="2"/>
  <c r="I99" i="2" s="1"/>
  <c r="I95" i="2"/>
  <c r="I97" i="2"/>
  <c r="E71" i="2"/>
  <c r="E72" i="2"/>
  <c r="E74" i="2" s="1"/>
  <c r="E69" i="2"/>
  <c r="Z122" i="5" l="1"/>
  <c r="Z178" i="5"/>
  <c r="Z123" i="5" s="1"/>
  <c r="AL122" i="5"/>
  <c r="AL178" i="5"/>
  <c r="AL123" i="5" s="1"/>
  <c r="AG122" i="5"/>
  <c r="AG178" i="5"/>
  <c r="AG123" i="5" s="1"/>
  <c r="P72" i="5"/>
  <c r="P73" i="5"/>
  <c r="P75" i="5" s="1"/>
  <c r="AV98" i="5"/>
  <c r="V122" i="5"/>
  <c r="V178" i="5"/>
  <c r="V123" i="5" s="1"/>
  <c r="S122" i="5"/>
  <c r="S178" i="5"/>
  <c r="S123" i="5" s="1"/>
  <c r="L122" i="5"/>
  <c r="L178" i="5"/>
  <c r="L123" i="5" s="1"/>
  <c r="B72" i="5"/>
  <c r="B73" i="5"/>
  <c r="B75" i="5" s="1"/>
  <c r="B70" i="5"/>
  <c r="D72" i="5"/>
  <c r="D84" i="5" s="1"/>
  <c r="D73" i="5"/>
  <c r="T122" i="5"/>
  <c r="T178" i="5"/>
  <c r="T123" i="5" s="1"/>
  <c r="AP122" i="5"/>
  <c r="AP178" i="5"/>
  <c r="AP123" i="5" s="1"/>
  <c r="X100" i="5"/>
  <c r="AS97" i="5"/>
  <c r="AH98" i="5"/>
  <c r="AH97" i="5"/>
  <c r="AH95" i="5"/>
  <c r="AH100" i="5" s="1"/>
  <c r="AH84" i="5"/>
  <c r="AH96" i="5"/>
  <c r="AV72" i="5"/>
  <c r="AV73" i="5"/>
  <c r="T120" i="5"/>
  <c r="T176" i="5"/>
  <c r="T121" i="5" s="1"/>
  <c r="AJ72" i="5"/>
  <c r="AJ73" i="5"/>
  <c r="P98" i="5"/>
  <c r="Y68" i="5"/>
  <c r="Y65" i="5"/>
  <c r="AK142" i="5"/>
  <c r="AK143" i="5" s="1"/>
  <c r="AK149" i="5" s="1"/>
  <c r="AK150" i="5" s="1"/>
  <c r="AK156" i="5" s="1"/>
  <c r="AK157" i="5" s="1"/>
  <c r="AK163" i="5" s="1"/>
  <c r="AK164" i="5" s="1"/>
  <c r="AK170" i="5" s="1"/>
  <c r="AK171" i="5" s="1"/>
  <c r="AK177" i="5" s="1"/>
  <c r="AK116" i="5"/>
  <c r="AK136" i="5" s="1"/>
  <c r="AK110" i="5"/>
  <c r="AK105" i="5"/>
  <c r="AG115" i="5"/>
  <c r="AG135" i="5" s="1"/>
  <c r="AG140" i="5" s="1"/>
  <c r="AG141" i="5" s="1"/>
  <c r="AG147" i="5" s="1"/>
  <c r="AG148" i="5" s="1"/>
  <c r="AG154" i="5" s="1"/>
  <c r="AG155" i="5" s="1"/>
  <c r="AG161" i="5" s="1"/>
  <c r="AG162" i="5" s="1"/>
  <c r="AG168" i="5" s="1"/>
  <c r="AG169" i="5" s="1"/>
  <c r="AG175" i="5" s="1"/>
  <c r="AE69" i="5"/>
  <c r="J104" i="5"/>
  <c r="J109" i="5"/>
  <c r="J115" i="5"/>
  <c r="J135" i="5" s="1"/>
  <c r="J140" i="5" s="1"/>
  <c r="J141" i="5" s="1"/>
  <c r="J147" i="5" s="1"/>
  <c r="J148" i="5" s="1"/>
  <c r="J154" i="5" s="1"/>
  <c r="J155" i="5" s="1"/>
  <c r="J161" i="5" s="1"/>
  <c r="J162" i="5" s="1"/>
  <c r="J168" i="5" s="1"/>
  <c r="J169" i="5" s="1"/>
  <c r="J175" i="5" s="1"/>
  <c r="X116" i="5"/>
  <c r="X136" i="5" s="1"/>
  <c r="X142" i="5" s="1"/>
  <c r="X143" i="5" s="1"/>
  <c r="X149" i="5" s="1"/>
  <c r="X150" i="5" s="1"/>
  <c r="X156" i="5" s="1"/>
  <c r="X157" i="5" s="1"/>
  <c r="X163" i="5" s="1"/>
  <c r="X164" i="5" s="1"/>
  <c r="X170" i="5" s="1"/>
  <c r="X171" i="5" s="1"/>
  <c r="X177" i="5" s="1"/>
  <c r="X110" i="5"/>
  <c r="X105" i="5"/>
  <c r="Z120" i="5"/>
  <c r="Z176" i="5"/>
  <c r="Z121" i="5" s="1"/>
  <c r="C83" i="5"/>
  <c r="AS98" i="5"/>
  <c r="E75" i="5"/>
  <c r="AV70" i="5"/>
  <c r="AP115" i="5"/>
  <c r="AP135" i="5" s="1"/>
  <c r="AP140" i="5" s="1"/>
  <c r="AP141" i="5" s="1"/>
  <c r="AP147" i="5" s="1"/>
  <c r="AP148" i="5" s="1"/>
  <c r="AP154" i="5" s="1"/>
  <c r="AP155" i="5" s="1"/>
  <c r="AP161" i="5" s="1"/>
  <c r="AP162" i="5" s="1"/>
  <c r="AP168" i="5" s="1"/>
  <c r="AP169" i="5" s="1"/>
  <c r="AP175" i="5" s="1"/>
  <c r="U84" i="5"/>
  <c r="AM70" i="5"/>
  <c r="AC72" i="5"/>
  <c r="AC73" i="5"/>
  <c r="W98" i="5"/>
  <c r="W95" i="5"/>
  <c r="W100" i="5" s="1"/>
  <c r="W97" i="5"/>
  <c r="W96" i="5"/>
  <c r="W84" i="5"/>
  <c r="Y43" i="5"/>
  <c r="Y46" i="5" s="1"/>
  <c r="D98" i="5"/>
  <c r="D97" i="5"/>
  <c r="D95" i="5"/>
  <c r="D100" i="5" s="1"/>
  <c r="D96" i="5"/>
  <c r="AG104" i="5"/>
  <c r="D70" i="5"/>
  <c r="AL104" i="5"/>
  <c r="U109" i="5"/>
  <c r="U104" i="5"/>
  <c r="U115" i="5"/>
  <c r="U135" i="5" s="1"/>
  <c r="U140" i="5" s="1"/>
  <c r="U141" i="5" s="1"/>
  <c r="U147" i="5" s="1"/>
  <c r="U148" i="5" s="1"/>
  <c r="U154" i="5" s="1"/>
  <c r="U155" i="5" s="1"/>
  <c r="U161" i="5" s="1"/>
  <c r="U162" i="5" s="1"/>
  <c r="U168" i="5" s="1"/>
  <c r="U169" i="5" s="1"/>
  <c r="U175" i="5" s="1"/>
  <c r="E95" i="5"/>
  <c r="E100" i="5" s="1"/>
  <c r="E84" i="5"/>
  <c r="E97" i="5"/>
  <c r="E96" i="5"/>
  <c r="E98" i="5"/>
  <c r="J105" i="5"/>
  <c r="J110" i="5"/>
  <c r="J116" i="5"/>
  <c r="J136" i="5" s="1"/>
  <c r="J142" i="5" s="1"/>
  <c r="J143" i="5" s="1"/>
  <c r="J149" i="5" s="1"/>
  <c r="J150" i="5" s="1"/>
  <c r="J156" i="5" s="1"/>
  <c r="J157" i="5" s="1"/>
  <c r="J163" i="5" s="1"/>
  <c r="J164" i="5" s="1"/>
  <c r="J170" i="5" s="1"/>
  <c r="J171" i="5" s="1"/>
  <c r="J177" i="5" s="1"/>
  <c r="S120" i="5"/>
  <c r="S176" i="5"/>
  <c r="S121" i="5" s="1"/>
  <c r="AJ70" i="5"/>
  <c r="AP109" i="5"/>
  <c r="AM69" i="5"/>
  <c r="P97" i="5"/>
  <c r="AU96" i="5"/>
  <c r="AU84" i="5"/>
  <c r="AU95" i="5"/>
  <c r="AU97" i="5"/>
  <c r="AU98" i="5"/>
  <c r="F116" i="5"/>
  <c r="F136" i="5" s="1"/>
  <c r="F142" i="5" s="1"/>
  <c r="F143" i="5" s="1"/>
  <c r="F149" i="5" s="1"/>
  <c r="F150" i="5" s="1"/>
  <c r="F156" i="5" s="1"/>
  <c r="F157" i="5" s="1"/>
  <c r="F163" i="5" s="1"/>
  <c r="F164" i="5" s="1"/>
  <c r="F170" i="5" s="1"/>
  <c r="F171" i="5" s="1"/>
  <c r="F177" i="5" s="1"/>
  <c r="F110" i="5"/>
  <c r="F105" i="5"/>
  <c r="X75" i="5"/>
  <c r="X83" i="5" s="1"/>
  <c r="X109" i="5"/>
  <c r="X104" i="5"/>
  <c r="X115" i="5"/>
  <c r="X135" i="5" s="1"/>
  <c r="X140" i="5" s="1"/>
  <c r="X141" i="5" s="1"/>
  <c r="X147" i="5" s="1"/>
  <c r="X148" i="5" s="1"/>
  <c r="X154" i="5" s="1"/>
  <c r="X155" i="5" s="1"/>
  <c r="X161" i="5" s="1"/>
  <c r="X162" i="5" s="1"/>
  <c r="X168" i="5" s="1"/>
  <c r="X169" i="5" s="1"/>
  <c r="X175" i="5" s="1"/>
  <c r="U142" i="5"/>
  <c r="U143" i="5" s="1"/>
  <c r="U149" i="5" s="1"/>
  <c r="U150" i="5" s="1"/>
  <c r="U156" i="5" s="1"/>
  <c r="U157" i="5" s="1"/>
  <c r="U163" i="5" s="1"/>
  <c r="U164" i="5" s="1"/>
  <c r="U170" i="5" s="1"/>
  <c r="U171" i="5" s="1"/>
  <c r="U177" i="5" s="1"/>
  <c r="U116" i="5"/>
  <c r="U136" i="5" s="1"/>
  <c r="U110" i="5"/>
  <c r="U105" i="5"/>
  <c r="AK83" i="5"/>
  <c r="I98" i="5"/>
  <c r="I84" i="5"/>
  <c r="I97" i="5"/>
  <c r="C96" i="5"/>
  <c r="C95" i="5"/>
  <c r="C100" i="5" s="1"/>
  <c r="C84" i="5"/>
  <c r="C97" i="5"/>
  <c r="C98" i="5"/>
  <c r="L115" i="5"/>
  <c r="L135" i="5" s="1"/>
  <c r="L140" i="5" s="1"/>
  <c r="L141" i="5" s="1"/>
  <c r="L147" i="5" s="1"/>
  <c r="L148" i="5" s="1"/>
  <c r="L154" i="5" s="1"/>
  <c r="L155" i="5" s="1"/>
  <c r="L161" i="5" s="1"/>
  <c r="L162" i="5" s="1"/>
  <c r="L168" i="5" s="1"/>
  <c r="L169" i="5" s="1"/>
  <c r="L175" i="5" s="1"/>
  <c r="AV96" i="5"/>
  <c r="AR72" i="5"/>
  <c r="AR73" i="5"/>
  <c r="AR75" i="5" s="1"/>
  <c r="AR83" i="5" s="1"/>
  <c r="P96" i="5"/>
  <c r="Y86" i="5"/>
  <c r="F104" i="5"/>
  <c r="AT142" i="5"/>
  <c r="AT143" i="5" s="1"/>
  <c r="AT149" i="5" s="1"/>
  <c r="AT150" i="5" s="1"/>
  <c r="AT156" i="5" s="1"/>
  <c r="AT157" i="5" s="1"/>
  <c r="AT163" i="5" s="1"/>
  <c r="AT164" i="5" s="1"/>
  <c r="AT170" i="5" s="1"/>
  <c r="AT171" i="5" s="1"/>
  <c r="AT177" i="5" s="1"/>
  <c r="AT116" i="5"/>
  <c r="AT136" i="5" s="1"/>
  <c r="AT110" i="5"/>
  <c r="AT105" i="5"/>
  <c r="AS104" i="5"/>
  <c r="AS115" i="5"/>
  <c r="AS135" i="5" s="1"/>
  <c r="AS140" i="5" s="1"/>
  <c r="AS141" i="5" s="1"/>
  <c r="AS147" i="5" s="1"/>
  <c r="AS148" i="5" s="1"/>
  <c r="AS154" i="5" s="1"/>
  <c r="AS155" i="5" s="1"/>
  <c r="AS161" i="5" s="1"/>
  <c r="AS162" i="5" s="1"/>
  <c r="AS168" i="5" s="1"/>
  <c r="AS169" i="5" s="1"/>
  <c r="AS175" i="5" s="1"/>
  <c r="AH83" i="5"/>
  <c r="I70" i="5"/>
  <c r="I83" i="5" s="1"/>
  <c r="AI69" i="5"/>
  <c r="L104" i="5"/>
  <c r="B98" i="5"/>
  <c r="Q75" i="5"/>
  <c r="Q83" i="5" s="1"/>
  <c r="AO96" i="5"/>
  <c r="AO97" i="5"/>
  <c r="AO84" i="5"/>
  <c r="AO98" i="5"/>
  <c r="AO95" i="5"/>
  <c r="G98" i="5"/>
  <c r="G97" i="5"/>
  <c r="G96" i="5"/>
  <c r="G95" i="5"/>
  <c r="G100" i="5" s="1"/>
  <c r="G84" i="5"/>
  <c r="H75" i="5"/>
  <c r="H83" i="5" s="1"/>
  <c r="Y85" i="5"/>
  <c r="F100" i="5"/>
  <c r="F109" i="5" s="1"/>
  <c r="M72" i="5"/>
  <c r="M73" i="5"/>
  <c r="O72" i="5"/>
  <c r="O73" i="5"/>
  <c r="O75" i="5" s="1"/>
  <c r="O70" i="5"/>
  <c r="AT109" i="5"/>
  <c r="AT104" i="5"/>
  <c r="AT115" i="5"/>
  <c r="AT135" i="5" s="1"/>
  <c r="AT140" i="5" s="1"/>
  <c r="AT141" i="5" s="1"/>
  <c r="AT147" i="5" s="1"/>
  <c r="AT148" i="5" s="1"/>
  <c r="AT154" i="5" s="1"/>
  <c r="AT155" i="5" s="1"/>
  <c r="AT161" i="5" s="1"/>
  <c r="AT162" i="5" s="1"/>
  <c r="AT168" i="5" s="1"/>
  <c r="AT169" i="5" s="1"/>
  <c r="AT175" i="5" s="1"/>
  <c r="E83" i="5"/>
  <c r="I72" i="5"/>
  <c r="I96" i="5" s="1"/>
  <c r="I73" i="5"/>
  <c r="I75" i="5" s="1"/>
  <c r="AL115" i="5"/>
  <c r="AL135" i="5" s="1"/>
  <c r="AL140" i="5" s="1"/>
  <c r="AL141" i="5" s="1"/>
  <c r="AL147" i="5" s="1"/>
  <c r="AL148" i="5" s="1"/>
  <c r="AL154" i="5" s="1"/>
  <c r="AL155" i="5" s="1"/>
  <c r="AL161" i="5" s="1"/>
  <c r="AL162" i="5" s="1"/>
  <c r="AL168" i="5" s="1"/>
  <c r="AL169" i="5" s="1"/>
  <c r="AL175" i="5" s="1"/>
  <c r="AW72" i="5"/>
  <c r="AW73" i="5"/>
  <c r="AW75" i="5" s="1"/>
  <c r="AW83" i="5" s="1"/>
  <c r="P70" i="5"/>
  <c r="P83" i="5" s="1"/>
  <c r="Q96" i="5"/>
  <c r="Q95" i="5"/>
  <c r="Q84" i="5"/>
  <c r="Q97" i="5"/>
  <c r="R72" i="5"/>
  <c r="R73" i="5"/>
  <c r="R70" i="5"/>
  <c r="AA109" i="5"/>
  <c r="AA104" i="5"/>
  <c r="AA115" i="5"/>
  <c r="AA135" i="5" s="1"/>
  <c r="AA140" i="5" s="1"/>
  <c r="AA141" i="5" s="1"/>
  <c r="AA147" i="5" s="1"/>
  <c r="AA148" i="5" s="1"/>
  <c r="AA154" i="5" s="1"/>
  <c r="AA155" i="5" s="1"/>
  <c r="AA161" i="5" s="1"/>
  <c r="AA162" i="5" s="1"/>
  <c r="AA168" i="5" s="1"/>
  <c r="AA169" i="5" s="1"/>
  <c r="AA175" i="5" s="1"/>
  <c r="H97" i="5"/>
  <c r="H96" i="5"/>
  <c r="H98" i="5"/>
  <c r="H84" i="5"/>
  <c r="H95" i="5"/>
  <c r="H100" i="5" s="1"/>
  <c r="AF120" i="5"/>
  <c r="AF176" i="5"/>
  <c r="AF121" i="5" s="1"/>
  <c r="AK75" i="5"/>
  <c r="AS95" i="5"/>
  <c r="AS100" i="5" s="1"/>
  <c r="AS109" i="5" s="1"/>
  <c r="AS75" i="5"/>
  <c r="AS83" i="5" s="1"/>
  <c r="V120" i="5"/>
  <c r="V176" i="5"/>
  <c r="V121" i="5" s="1"/>
  <c r="AA116" i="5"/>
  <c r="AA136" i="5" s="1"/>
  <c r="AA142" i="5" s="1"/>
  <c r="AA143" i="5" s="1"/>
  <c r="AA149" i="5" s="1"/>
  <c r="AA150" i="5" s="1"/>
  <c r="AA156" i="5" s="1"/>
  <c r="AA157" i="5" s="1"/>
  <c r="AA163" i="5" s="1"/>
  <c r="AA164" i="5" s="1"/>
  <c r="AA170" i="5" s="1"/>
  <c r="AA171" i="5" s="1"/>
  <c r="AA177" i="5" s="1"/>
  <c r="AA110" i="5"/>
  <c r="AA105" i="5"/>
  <c r="Y91" i="5"/>
  <c r="AK109" i="5"/>
  <c r="AK100" i="5"/>
  <c r="AK104" i="5" s="1"/>
  <c r="Q109" i="4"/>
  <c r="H75" i="4"/>
  <c r="H83" i="4" s="1"/>
  <c r="L75" i="4"/>
  <c r="L83" i="4" s="1"/>
  <c r="N100" i="4"/>
  <c r="J95" i="4"/>
  <c r="J100" i="4" s="1"/>
  <c r="Q115" i="4"/>
  <c r="Q135" i="4" s="1"/>
  <c r="Q140" i="4" s="1"/>
  <c r="Q141" i="4" s="1"/>
  <c r="Q147" i="4" s="1"/>
  <c r="Q148" i="4" s="1"/>
  <c r="Q154" i="4" s="1"/>
  <c r="Q155" i="4" s="1"/>
  <c r="Q161" i="4" s="1"/>
  <c r="Q162" i="4" s="1"/>
  <c r="Q168" i="4" s="1"/>
  <c r="Q169" i="4" s="1"/>
  <c r="Q175" i="4" s="1"/>
  <c r="Q120" i="4" s="1"/>
  <c r="I122" i="4"/>
  <c r="I178" i="4"/>
  <c r="I123" i="4" s="1"/>
  <c r="G122" i="4"/>
  <c r="G178" i="4"/>
  <c r="G123" i="4" s="1"/>
  <c r="M122" i="4"/>
  <c r="M178" i="4"/>
  <c r="M123" i="4" s="1"/>
  <c r="O122" i="4"/>
  <c r="O178" i="4"/>
  <c r="O123" i="4" s="1"/>
  <c r="Q122" i="4"/>
  <c r="Q178" i="4"/>
  <c r="Q123" i="4" s="1"/>
  <c r="J84" i="4"/>
  <c r="C116" i="4"/>
  <c r="C136" i="4" s="1"/>
  <c r="C142" i="4" s="1"/>
  <c r="C143" i="4" s="1"/>
  <c r="C149" i="4" s="1"/>
  <c r="C150" i="4" s="1"/>
  <c r="C156" i="4" s="1"/>
  <c r="C157" i="4" s="1"/>
  <c r="C163" i="4" s="1"/>
  <c r="C164" i="4" s="1"/>
  <c r="C170" i="4" s="1"/>
  <c r="C171" i="4" s="1"/>
  <c r="C177" i="4" s="1"/>
  <c r="C110" i="4"/>
  <c r="C105" i="4"/>
  <c r="J98" i="4"/>
  <c r="J116" i="4" s="1"/>
  <c r="J136" i="4" s="1"/>
  <c r="J142" i="4" s="1"/>
  <c r="J143" i="4" s="1"/>
  <c r="J149" i="4" s="1"/>
  <c r="J150" i="4" s="1"/>
  <c r="J156" i="4" s="1"/>
  <c r="J157" i="4" s="1"/>
  <c r="J163" i="4" s="1"/>
  <c r="J164" i="4" s="1"/>
  <c r="J170" i="4" s="1"/>
  <c r="J171" i="4" s="1"/>
  <c r="J177" i="4" s="1"/>
  <c r="H97" i="4"/>
  <c r="H96" i="4"/>
  <c r="H84" i="4"/>
  <c r="H95" i="4"/>
  <c r="H98" i="4"/>
  <c r="K83" i="4"/>
  <c r="K98" i="4"/>
  <c r="K84" i="4"/>
  <c r="K95" i="4"/>
  <c r="K97" i="4"/>
  <c r="K96" i="4"/>
  <c r="J75" i="4"/>
  <c r="M120" i="4"/>
  <c r="M176" i="4"/>
  <c r="M121" i="4" s="1"/>
  <c r="B72" i="4"/>
  <c r="B73" i="4"/>
  <c r="B75" i="4" s="1"/>
  <c r="B83" i="4" s="1"/>
  <c r="O120" i="4"/>
  <c r="O176" i="4"/>
  <c r="O121" i="4" s="1"/>
  <c r="G120" i="4"/>
  <c r="G176" i="4"/>
  <c r="G121" i="4" s="1"/>
  <c r="J104" i="4"/>
  <c r="J109" i="4"/>
  <c r="J115" i="4"/>
  <c r="J135" i="4" s="1"/>
  <c r="J140" i="4" s="1"/>
  <c r="J141" i="4" s="1"/>
  <c r="J147" i="4" s="1"/>
  <c r="J148" i="4" s="1"/>
  <c r="J154" i="4" s="1"/>
  <c r="J155" i="4" s="1"/>
  <c r="J161" i="4" s="1"/>
  <c r="J162" i="4" s="1"/>
  <c r="J168" i="4" s="1"/>
  <c r="J169" i="4" s="1"/>
  <c r="J175" i="4" s="1"/>
  <c r="P84" i="4"/>
  <c r="P97" i="4"/>
  <c r="P98" i="4"/>
  <c r="P96" i="4"/>
  <c r="P95" i="4"/>
  <c r="R69" i="4"/>
  <c r="G104" i="4"/>
  <c r="J83" i="4"/>
  <c r="I120" i="4"/>
  <c r="I176" i="4"/>
  <c r="I121" i="4" s="1"/>
  <c r="N109" i="4"/>
  <c r="N104" i="4"/>
  <c r="N115" i="4"/>
  <c r="N135" i="4" s="1"/>
  <c r="N140" i="4" s="1"/>
  <c r="N141" i="4" s="1"/>
  <c r="N147" i="4" s="1"/>
  <c r="N148" i="4" s="1"/>
  <c r="N154" i="4" s="1"/>
  <c r="N155" i="4" s="1"/>
  <c r="N161" i="4" s="1"/>
  <c r="N162" i="4" s="1"/>
  <c r="N168" i="4" s="1"/>
  <c r="N169" i="4" s="1"/>
  <c r="N175" i="4" s="1"/>
  <c r="R70" i="4"/>
  <c r="L84" i="4"/>
  <c r="L97" i="4"/>
  <c r="L98" i="4"/>
  <c r="L96" i="4"/>
  <c r="L95" i="4"/>
  <c r="C109" i="4"/>
  <c r="C104" i="4"/>
  <c r="C115" i="4"/>
  <c r="C135" i="4" s="1"/>
  <c r="C140" i="4" s="1"/>
  <c r="C141" i="4" s="1"/>
  <c r="C147" i="4" s="1"/>
  <c r="C148" i="4" s="1"/>
  <c r="C154" i="4" s="1"/>
  <c r="C155" i="4" s="1"/>
  <c r="C161" i="4" s="1"/>
  <c r="C162" i="4" s="1"/>
  <c r="C168" i="4" s="1"/>
  <c r="C169" i="4" s="1"/>
  <c r="C175" i="4" s="1"/>
  <c r="N110" i="4"/>
  <c r="N116" i="4"/>
  <c r="N136" i="4" s="1"/>
  <c r="N142" i="4" s="1"/>
  <c r="N143" i="4" s="1"/>
  <c r="N149" i="4" s="1"/>
  <c r="N150" i="4" s="1"/>
  <c r="N156" i="4" s="1"/>
  <c r="N157" i="4" s="1"/>
  <c r="N163" i="4" s="1"/>
  <c r="N164" i="4" s="1"/>
  <c r="N170" i="4" s="1"/>
  <c r="N171" i="4" s="1"/>
  <c r="N177" i="4" s="1"/>
  <c r="N105" i="4"/>
  <c r="F72" i="4"/>
  <c r="F73" i="4"/>
  <c r="D84" i="4"/>
  <c r="D96" i="4"/>
  <c r="D98" i="4"/>
  <c r="D95" i="4"/>
  <c r="D97" i="4"/>
  <c r="E72" i="4"/>
  <c r="E73" i="4"/>
  <c r="L122" i="3"/>
  <c r="L182" i="3"/>
  <c r="L123" i="3" s="1"/>
  <c r="E122" i="3"/>
  <c r="E182" i="3"/>
  <c r="E123" i="3" s="1"/>
  <c r="P122" i="3"/>
  <c r="P182" i="3"/>
  <c r="P123" i="3" s="1"/>
  <c r="O116" i="3"/>
  <c r="O140" i="3" s="1"/>
  <c r="O146" i="3" s="1"/>
  <c r="O147" i="3" s="1"/>
  <c r="O153" i="3" s="1"/>
  <c r="O154" i="3" s="1"/>
  <c r="O160" i="3" s="1"/>
  <c r="O161" i="3" s="1"/>
  <c r="O167" i="3" s="1"/>
  <c r="O168" i="3" s="1"/>
  <c r="O174" i="3" s="1"/>
  <c r="O175" i="3" s="1"/>
  <c r="O181" i="3" s="1"/>
  <c r="O110" i="3"/>
  <c r="O105" i="3"/>
  <c r="D104" i="3"/>
  <c r="D109" i="3"/>
  <c r="D115" i="3"/>
  <c r="D139" i="3" s="1"/>
  <c r="D144" i="3" s="1"/>
  <c r="D145" i="3" s="1"/>
  <c r="D151" i="3" s="1"/>
  <c r="D152" i="3" s="1"/>
  <c r="D158" i="3" s="1"/>
  <c r="D159" i="3" s="1"/>
  <c r="D165" i="3" s="1"/>
  <c r="D166" i="3" s="1"/>
  <c r="D172" i="3" s="1"/>
  <c r="D173" i="3" s="1"/>
  <c r="D179" i="3" s="1"/>
  <c r="J105" i="3"/>
  <c r="J116" i="3"/>
  <c r="J140" i="3" s="1"/>
  <c r="J146" i="3" s="1"/>
  <c r="J147" i="3" s="1"/>
  <c r="J153" i="3" s="1"/>
  <c r="J154" i="3" s="1"/>
  <c r="J160" i="3" s="1"/>
  <c r="J161" i="3" s="1"/>
  <c r="J167" i="3" s="1"/>
  <c r="J168" i="3" s="1"/>
  <c r="J174" i="3" s="1"/>
  <c r="J175" i="3" s="1"/>
  <c r="J181" i="3" s="1"/>
  <c r="J110" i="3"/>
  <c r="B75" i="3"/>
  <c r="H83" i="3"/>
  <c r="M75" i="3"/>
  <c r="M83" i="3" s="1"/>
  <c r="G100" i="3"/>
  <c r="N75" i="3"/>
  <c r="N83" i="3" s="1"/>
  <c r="S104" i="3"/>
  <c r="S109" i="3"/>
  <c r="S115" i="3"/>
  <c r="S139" i="3" s="1"/>
  <c r="S144" i="3" s="1"/>
  <c r="S145" i="3" s="1"/>
  <c r="S151" i="3" s="1"/>
  <c r="S152" i="3" s="1"/>
  <c r="S158" i="3" s="1"/>
  <c r="S159" i="3" s="1"/>
  <c r="S165" i="3" s="1"/>
  <c r="S166" i="3" s="1"/>
  <c r="S172" i="3" s="1"/>
  <c r="S173" i="3" s="1"/>
  <c r="S179" i="3" s="1"/>
  <c r="R96" i="3"/>
  <c r="R97" i="3"/>
  <c r="R98" i="3"/>
  <c r="R84" i="3"/>
  <c r="R95" i="3"/>
  <c r="R100" i="3" s="1"/>
  <c r="L120" i="3"/>
  <c r="L180" i="3"/>
  <c r="L121" i="3" s="1"/>
  <c r="B83" i="3"/>
  <c r="B97" i="3"/>
  <c r="B98" i="3"/>
  <c r="B95" i="3"/>
  <c r="M98" i="3"/>
  <c r="M97" i="3"/>
  <c r="J104" i="3"/>
  <c r="J109" i="3"/>
  <c r="J115" i="3"/>
  <c r="J139" i="3" s="1"/>
  <c r="J144" i="3" s="1"/>
  <c r="J145" i="3" s="1"/>
  <c r="J151" i="3" s="1"/>
  <c r="J152" i="3" s="1"/>
  <c r="J158" i="3" s="1"/>
  <c r="J159" i="3" s="1"/>
  <c r="J165" i="3" s="1"/>
  <c r="J166" i="3" s="1"/>
  <c r="J172" i="3" s="1"/>
  <c r="J173" i="3" s="1"/>
  <c r="J179" i="3" s="1"/>
  <c r="H95" i="3"/>
  <c r="H100" i="3" s="1"/>
  <c r="H98" i="3"/>
  <c r="H97" i="3"/>
  <c r="H84" i="3"/>
  <c r="H96" i="3"/>
  <c r="Q70" i="3"/>
  <c r="G116" i="3"/>
  <c r="G140" i="3" s="1"/>
  <c r="G146" i="3" s="1"/>
  <c r="G147" i="3" s="1"/>
  <c r="G153" i="3" s="1"/>
  <c r="G154" i="3" s="1"/>
  <c r="G160" i="3" s="1"/>
  <c r="G161" i="3" s="1"/>
  <c r="G167" i="3" s="1"/>
  <c r="G168" i="3" s="1"/>
  <c r="G174" i="3" s="1"/>
  <c r="G175" i="3" s="1"/>
  <c r="G181" i="3" s="1"/>
  <c r="G110" i="3"/>
  <c r="G105" i="3"/>
  <c r="F75" i="3"/>
  <c r="F83" i="3" s="1"/>
  <c r="C116" i="3"/>
  <c r="C140" i="3" s="1"/>
  <c r="C146" i="3" s="1"/>
  <c r="C147" i="3" s="1"/>
  <c r="C153" i="3" s="1"/>
  <c r="C154" i="3" s="1"/>
  <c r="C160" i="3" s="1"/>
  <c r="C161" i="3" s="1"/>
  <c r="C167" i="3" s="1"/>
  <c r="C168" i="3" s="1"/>
  <c r="C174" i="3" s="1"/>
  <c r="C175" i="3" s="1"/>
  <c r="C181" i="3" s="1"/>
  <c r="C105" i="3"/>
  <c r="C110" i="3"/>
  <c r="M104" i="3"/>
  <c r="M109" i="3"/>
  <c r="M115" i="3"/>
  <c r="M139" i="3" s="1"/>
  <c r="M144" i="3" s="1"/>
  <c r="M145" i="3" s="1"/>
  <c r="M151" i="3" s="1"/>
  <c r="M152" i="3" s="1"/>
  <c r="M158" i="3" s="1"/>
  <c r="M159" i="3" s="1"/>
  <c r="M165" i="3" s="1"/>
  <c r="M166" i="3" s="1"/>
  <c r="M172" i="3" s="1"/>
  <c r="M173" i="3" s="1"/>
  <c r="M179" i="3" s="1"/>
  <c r="Q72" i="3"/>
  <c r="Q98" i="3" s="1"/>
  <c r="Q73" i="3"/>
  <c r="G104" i="3"/>
  <c r="G109" i="3"/>
  <c r="G115" i="3"/>
  <c r="G139" i="3" s="1"/>
  <c r="G144" i="3" s="1"/>
  <c r="G145" i="3" s="1"/>
  <c r="G151" i="3" s="1"/>
  <c r="G152" i="3" s="1"/>
  <c r="G158" i="3" s="1"/>
  <c r="G159" i="3" s="1"/>
  <c r="G165" i="3" s="1"/>
  <c r="G166" i="3" s="1"/>
  <c r="G172" i="3" s="1"/>
  <c r="G173" i="3" s="1"/>
  <c r="G179" i="3" s="1"/>
  <c r="D84" i="3"/>
  <c r="I105" i="3"/>
  <c r="I116" i="3"/>
  <c r="I140" i="3" s="1"/>
  <c r="I146" i="3" s="1"/>
  <c r="I147" i="3" s="1"/>
  <c r="I153" i="3" s="1"/>
  <c r="I154" i="3" s="1"/>
  <c r="I160" i="3" s="1"/>
  <c r="I161" i="3" s="1"/>
  <c r="I167" i="3" s="1"/>
  <c r="I168" i="3" s="1"/>
  <c r="I174" i="3" s="1"/>
  <c r="I175" i="3" s="1"/>
  <c r="I181" i="3" s="1"/>
  <c r="I110" i="3"/>
  <c r="N98" i="3"/>
  <c r="F84" i="3"/>
  <c r="F97" i="3"/>
  <c r="F96" i="3"/>
  <c r="F98" i="3"/>
  <c r="F95" i="3"/>
  <c r="F100" i="3" s="1"/>
  <c r="B84" i="3"/>
  <c r="N95" i="3"/>
  <c r="N100" i="3" s="1"/>
  <c r="S116" i="3"/>
  <c r="S140" i="3" s="1"/>
  <c r="S110" i="3"/>
  <c r="S105" i="3"/>
  <c r="S146" i="3"/>
  <c r="S147" i="3" s="1"/>
  <c r="S153" i="3" s="1"/>
  <c r="S154" i="3" s="1"/>
  <c r="S160" i="3" s="1"/>
  <c r="S161" i="3" s="1"/>
  <c r="S167" i="3" s="1"/>
  <c r="S168" i="3" s="1"/>
  <c r="S174" i="3" s="1"/>
  <c r="S175" i="3" s="1"/>
  <c r="S181" i="3" s="1"/>
  <c r="P120" i="3"/>
  <c r="P180" i="3"/>
  <c r="P121" i="3" s="1"/>
  <c r="I109" i="3"/>
  <c r="I104" i="3"/>
  <c r="I115" i="3"/>
  <c r="I139" i="3" s="1"/>
  <c r="I144" i="3" s="1"/>
  <c r="I145" i="3" s="1"/>
  <c r="I151" i="3" s="1"/>
  <c r="I152" i="3" s="1"/>
  <c r="I158" i="3" s="1"/>
  <c r="I159" i="3" s="1"/>
  <c r="I165" i="3" s="1"/>
  <c r="I166" i="3" s="1"/>
  <c r="I172" i="3" s="1"/>
  <c r="I173" i="3" s="1"/>
  <c r="I179" i="3" s="1"/>
  <c r="N96" i="3"/>
  <c r="C104" i="3"/>
  <c r="C109" i="3"/>
  <c r="C115" i="3"/>
  <c r="C139" i="3" s="1"/>
  <c r="C144" i="3" s="1"/>
  <c r="C145" i="3" s="1"/>
  <c r="C151" i="3" s="1"/>
  <c r="C152" i="3" s="1"/>
  <c r="C158" i="3" s="1"/>
  <c r="C159" i="3" s="1"/>
  <c r="C165" i="3" s="1"/>
  <c r="C166" i="3" s="1"/>
  <c r="C172" i="3" s="1"/>
  <c r="C173" i="3" s="1"/>
  <c r="C179" i="3" s="1"/>
  <c r="D116" i="3"/>
  <c r="D140" i="3" s="1"/>
  <c r="D146" i="3" s="1"/>
  <c r="D147" i="3" s="1"/>
  <c r="D153" i="3" s="1"/>
  <c r="D154" i="3" s="1"/>
  <c r="D160" i="3" s="1"/>
  <c r="D161" i="3" s="1"/>
  <c r="D167" i="3" s="1"/>
  <c r="D168" i="3" s="1"/>
  <c r="D174" i="3" s="1"/>
  <c r="D175" i="3" s="1"/>
  <c r="D181" i="3" s="1"/>
  <c r="D105" i="3"/>
  <c r="D110" i="3"/>
  <c r="N97" i="3"/>
  <c r="E104" i="3"/>
  <c r="E109" i="3"/>
  <c r="E115" i="3"/>
  <c r="E139" i="3" s="1"/>
  <c r="E144" i="3" s="1"/>
  <c r="E145" i="3" s="1"/>
  <c r="E151" i="3" s="1"/>
  <c r="E152" i="3" s="1"/>
  <c r="E158" i="3" s="1"/>
  <c r="E159" i="3" s="1"/>
  <c r="E165" i="3" s="1"/>
  <c r="E166" i="3" s="1"/>
  <c r="E172" i="3" s="1"/>
  <c r="E173" i="3" s="1"/>
  <c r="E179" i="3" s="1"/>
  <c r="O104" i="3"/>
  <c r="O109" i="3"/>
  <c r="O115" i="3"/>
  <c r="O139" i="3" s="1"/>
  <c r="O144" i="3" s="1"/>
  <c r="O145" i="3" s="1"/>
  <c r="O151" i="3" s="1"/>
  <c r="O152" i="3" s="1"/>
  <c r="O158" i="3" s="1"/>
  <c r="O159" i="3" s="1"/>
  <c r="O165" i="3" s="1"/>
  <c r="O166" i="3" s="1"/>
  <c r="O172" i="3" s="1"/>
  <c r="O173" i="3" s="1"/>
  <c r="O179" i="3" s="1"/>
  <c r="K97" i="3"/>
  <c r="K95" i="3"/>
  <c r="K84" i="3"/>
  <c r="K96" i="3"/>
  <c r="K98" i="3"/>
  <c r="M84" i="3"/>
  <c r="B96" i="3"/>
  <c r="G121" i="2"/>
  <c r="G181" i="2"/>
  <c r="G122" i="2" s="1"/>
  <c r="G119" i="2"/>
  <c r="G179" i="2"/>
  <c r="G120" i="2" s="1"/>
  <c r="F83" i="2"/>
  <c r="I96" i="2"/>
  <c r="F82" i="2"/>
  <c r="H94" i="2"/>
  <c r="H99" i="2" s="1"/>
  <c r="H97" i="2"/>
  <c r="F94" i="2"/>
  <c r="F99" i="2" s="1"/>
  <c r="H108" i="2"/>
  <c r="H103" i="2"/>
  <c r="H114" i="2"/>
  <c r="H138" i="2" s="1"/>
  <c r="H143" i="2" s="1"/>
  <c r="H144" i="2" s="1"/>
  <c r="H150" i="2" s="1"/>
  <c r="H151" i="2" s="1"/>
  <c r="H157" i="2" s="1"/>
  <c r="H158" i="2" s="1"/>
  <c r="H164" i="2" s="1"/>
  <c r="H165" i="2" s="1"/>
  <c r="H171" i="2" s="1"/>
  <c r="H172" i="2" s="1"/>
  <c r="H178" i="2" s="1"/>
  <c r="I108" i="2"/>
  <c r="I103" i="2"/>
  <c r="I114" i="2"/>
  <c r="I138" i="2" s="1"/>
  <c r="I143" i="2" s="1"/>
  <c r="I144" i="2" s="1"/>
  <c r="I150" i="2" s="1"/>
  <c r="I151" i="2" s="1"/>
  <c r="I157" i="2" s="1"/>
  <c r="I158" i="2" s="1"/>
  <c r="I164" i="2" s="1"/>
  <c r="I165" i="2" s="1"/>
  <c r="I171" i="2" s="1"/>
  <c r="I172" i="2" s="1"/>
  <c r="I178" i="2" s="1"/>
  <c r="F96" i="2"/>
  <c r="D108" i="2"/>
  <c r="D103" i="2"/>
  <c r="D114" i="2"/>
  <c r="D138" i="2" s="1"/>
  <c r="D143" i="2" s="1"/>
  <c r="D144" i="2" s="1"/>
  <c r="D150" i="2" s="1"/>
  <c r="D151" i="2" s="1"/>
  <c r="D157" i="2" s="1"/>
  <c r="D158" i="2" s="1"/>
  <c r="D164" i="2" s="1"/>
  <c r="D165" i="2" s="1"/>
  <c r="D171" i="2" s="1"/>
  <c r="D172" i="2" s="1"/>
  <c r="D178" i="2" s="1"/>
  <c r="H96" i="2"/>
  <c r="H83" i="2"/>
  <c r="E83" i="2"/>
  <c r="E97" i="2"/>
  <c r="E94" i="2"/>
  <c r="E96" i="2"/>
  <c r="E95" i="2"/>
  <c r="D104" i="2"/>
  <c r="D115" i="2"/>
  <c r="D139" i="2" s="1"/>
  <c r="D109" i="2"/>
  <c r="D145" i="2"/>
  <c r="D146" i="2" s="1"/>
  <c r="D152" i="2" s="1"/>
  <c r="D153" i="2" s="1"/>
  <c r="D159" i="2" s="1"/>
  <c r="D160" i="2" s="1"/>
  <c r="D166" i="2" s="1"/>
  <c r="D167" i="2" s="1"/>
  <c r="D173" i="2" s="1"/>
  <c r="D174" i="2" s="1"/>
  <c r="D180" i="2" s="1"/>
  <c r="F97" i="2"/>
  <c r="E82" i="2"/>
  <c r="B83" i="2"/>
  <c r="B95" i="2"/>
  <c r="B99" i="2" s="1"/>
  <c r="B97" i="2"/>
  <c r="L74" i="2"/>
  <c r="L82" i="2" s="1"/>
  <c r="I74" i="2"/>
  <c r="I82" i="2" s="1"/>
  <c r="F108" i="2"/>
  <c r="F103" i="2"/>
  <c r="F114" i="2"/>
  <c r="F138" i="2" s="1"/>
  <c r="F143" i="2" s="1"/>
  <c r="F144" i="2" s="1"/>
  <c r="F150" i="2" s="1"/>
  <c r="F151" i="2" s="1"/>
  <c r="F157" i="2" s="1"/>
  <c r="F158" i="2" s="1"/>
  <c r="F164" i="2" s="1"/>
  <c r="F165" i="2" s="1"/>
  <c r="F171" i="2" s="1"/>
  <c r="F172" i="2" s="1"/>
  <c r="F178" i="2" s="1"/>
  <c r="L94" i="2"/>
  <c r="L95" i="2"/>
  <c r="L96" i="2"/>
  <c r="L83" i="2"/>
  <c r="L97" i="2"/>
  <c r="J122" i="5" l="1"/>
  <c r="J178" i="5"/>
  <c r="J123" i="5" s="1"/>
  <c r="AT122" i="5"/>
  <c r="AT178" i="5"/>
  <c r="AT123" i="5" s="1"/>
  <c r="AA122" i="5"/>
  <c r="AA178" i="5"/>
  <c r="AA123" i="5" s="1"/>
  <c r="F122" i="5"/>
  <c r="F178" i="5"/>
  <c r="F123" i="5" s="1"/>
  <c r="U122" i="5"/>
  <c r="U178" i="5"/>
  <c r="U123" i="5" s="1"/>
  <c r="X122" i="5"/>
  <c r="X178" i="5"/>
  <c r="X123" i="5" s="1"/>
  <c r="AK122" i="5"/>
  <c r="AK178" i="5"/>
  <c r="AK123" i="5" s="1"/>
  <c r="X120" i="5"/>
  <c r="X176" i="5"/>
  <c r="X121" i="5" s="1"/>
  <c r="AU100" i="5"/>
  <c r="AC75" i="5"/>
  <c r="AC83" i="5" s="1"/>
  <c r="D75" i="5"/>
  <c r="D142" i="5"/>
  <c r="D143" i="5" s="1"/>
  <c r="D149" i="5" s="1"/>
  <c r="D150" i="5" s="1"/>
  <c r="D156" i="5" s="1"/>
  <c r="D157" i="5" s="1"/>
  <c r="D163" i="5" s="1"/>
  <c r="D164" i="5" s="1"/>
  <c r="D170" i="5" s="1"/>
  <c r="D171" i="5" s="1"/>
  <c r="D177" i="5" s="1"/>
  <c r="D116" i="5"/>
  <c r="D136" i="5" s="1"/>
  <c r="D110" i="5"/>
  <c r="D105" i="5"/>
  <c r="R75" i="5"/>
  <c r="AW84" i="5"/>
  <c r="AW98" i="5"/>
  <c r="AW97" i="5"/>
  <c r="AW96" i="5"/>
  <c r="AW95" i="5"/>
  <c r="M75" i="5"/>
  <c r="M83" i="5" s="1"/>
  <c r="G109" i="5"/>
  <c r="G104" i="5"/>
  <c r="G115" i="5"/>
  <c r="G135" i="5" s="1"/>
  <c r="G140" i="5" s="1"/>
  <c r="G141" i="5" s="1"/>
  <c r="G147" i="5" s="1"/>
  <c r="G148" i="5" s="1"/>
  <c r="G154" i="5" s="1"/>
  <c r="G155" i="5" s="1"/>
  <c r="G161" i="5" s="1"/>
  <c r="G162" i="5" s="1"/>
  <c r="G168" i="5" s="1"/>
  <c r="G169" i="5" s="1"/>
  <c r="G175" i="5" s="1"/>
  <c r="AR98" i="5"/>
  <c r="AR97" i="5"/>
  <c r="AR95" i="5"/>
  <c r="AR100" i="5" s="1"/>
  <c r="AR84" i="5"/>
  <c r="AR96" i="5"/>
  <c r="I116" i="5"/>
  <c r="I136" i="5" s="1"/>
  <c r="I149" i="5"/>
  <c r="I150" i="5" s="1"/>
  <c r="I156" i="5" s="1"/>
  <c r="I157" i="5" s="1"/>
  <c r="I163" i="5" s="1"/>
  <c r="I164" i="5" s="1"/>
  <c r="I170" i="5" s="1"/>
  <c r="I171" i="5" s="1"/>
  <c r="I177" i="5" s="1"/>
  <c r="I142" i="5"/>
  <c r="I143" i="5" s="1"/>
  <c r="I105" i="5"/>
  <c r="I110" i="5"/>
  <c r="AC98" i="5"/>
  <c r="AC97" i="5"/>
  <c r="AC84" i="5"/>
  <c r="AC96" i="5"/>
  <c r="AC95" i="5"/>
  <c r="AC100" i="5" s="1"/>
  <c r="AE72" i="5"/>
  <c r="AE73" i="5"/>
  <c r="AE75" i="5" s="1"/>
  <c r="AS116" i="5"/>
  <c r="AS136" i="5" s="1"/>
  <c r="AS142" i="5" s="1"/>
  <c r="AS143" i="5" s="1"/>
  <c r="AS149" i="5" s="1"/>
  <c r="AS150" i="5" s="1"/>
  <c r="AS156" i="5" s="1"/>
  <c r="AS157" i="5" s="1"/>
  <c r="AS163" i="5" s="1"/>
  <c r="AS164" i="5" s="1"/>
  <c r="AS170" i="5" s="1"/>
  <c r="AS171" i="5" s="1"/>
  <c r="AS177" i="5" s="1"/>
  <c r="AS110" i="5"/>
  <c r="AS105" i="5"/>
  <c r="R83" i="5"/>
  <c r="AO116" i="5"/>
  <c r="AO136" i="5" s="1"/>
  <c r="AO110" i="5"/>
  <c r="AO142" i="5"/>
  <c r="AO143" i="5" s="1"/>
  <c r="AO149" i="5" s="1"/>
  <c r="AO150" i="5" s="1"/>
  <c r="AO156" i="5" s="1"/>
  <c r="AO157" i="5" s="1"/>
  <c r="AO163" i="5" s="1"/>
  <c r="AO164" i="5" s="1"/>
  <c r="AO170" i="5" s="1"/>
  <c r="AO171" i="5" s="1"/>
  <c r="AO177" i="5" s="1"/>
  <c r="AO105" i="5"/>
  <c r="C109" i="5"/>
  <c r="C104" i="5"/>
  <c r="C115" i="5"/>
  <c r="C135" i="5" s="1"/>
  <c r="C140" i="5" s="1"/>
  <c r="C141" i="5" s="1"/>
  <c r="C147" i="5" s="1"/>
  <c r="C148" i="5" s="1"/>
  <c r="C154" i="5" s="1"/>
  <c r="C155" i="5" s="1"/>
  <c r="C161" i="5" s="1"/>
  <c r="C162" i="5" s="1"/>
  <c r="C168" i="5" s="1"/>
  <c r="C169" i="5" s="1"/>
  <c r="C175" i="5" s="1"/>
  <c r="R98" i="5"/>
  <c r="R95" i="5"/>
  <c r="R97" i="5"/>
  <c r="R96" i="5"/>
  <c r="R84" i="5"/>
  <c r="P84" i="5"/>
  <c r="M98" i="5"/>
  <c r="M97" i="5"/>
  <c r="M84" i="5"/>
  <c r="M96" i="5"/>
  <c r="M95" i="5"/>
  <c r="M100" i="5" s="1"/>
  <c r="G116" i="5"/>
  <c r="G136" i="5" s="1"/>
  <c r="G142" i="5" s="1"/>
  <c r="G143" i="5" s="1"/>
  <c r="G149" i="5" s="1"/>
  <c r="G150" i="5" s="1"/>
  <c r="G156" i="5" s="1"/>
  <c r="G157" i="5" s="1"/>
  <c r="G163" i="5" s="1"/>
  <c r="G164" i="5" s="1"/>
  <c r="G170" i="5" s="1"/>
  <c r="G171" i="5" s="1"/>
  <c r="G177" i="5" s="1"/>
  <c r="G110" i="5"/>
  <c r="G105" i="5"/>
  <c r="AU109" i="5"/>
  <c r="AU104" i="5"/>
  <c r="AU115" i="5"/>
  <c r="AU135" i="5" s="1"/>
  <c r="AU140" i="5" s="1"/>
  <c r="AU141" i="5" s="1"/>
  <c r="AU147" i="5" s="1"/>
  <c r="AU148" i="5" s="1"/>
  <c r="AU154" i="5" s="1"/>
  <c r="AU155" i="5" s="1"/>
  <c r="AU161" i="5" s="1"/>
  <c r="AU162" i="5" s="1"/>
  <c r="AU168" i="5" s="1"/>
  <c r="AU169" i="5" s="1"/>
  <c r="AU175" i="5" s="1"/>
  <c r="P95" i="5"/>
  <c r="P100" i="5" s="1"/>
  <c r="P109" i="5" s="1"/>
  <c r="AG120" i="5"/>
  <c r="AG176" i="5"/>
  <c r="AG121" i="5" s="1"/>
  <c r="AV75" i="5"/>
  <c r="AV83" i="5" s="1"/>
  <c r="B83" i="5"/>
  <c r="U120" i="5"/>
  <c r="U176" i="5"/>
  <c r="U121" i="5" s="1"/>
  <c r="AT120" i="5"/>
  <c r="AT176" i="5"/>
  <c r="AT121" i="5" s="1"/>
  <c r="L120" i="5"/>
  <c r="L176" i="5"/>
  <c r="L121" i="5" s="1"/>
  <c r="P116" i="5"/>
  <c r="P136" i="5" s="1"/>
  <c r="P142" i="5" s="1"/>
  <c r="P143" i="5" s="1"/>
  <c r="P149" i="5" s="1"/>
  <c r="P150" i="5" s="1"/>
  <c r="P156" i="5" s="1"/>
  <c r="P157" i="5" s="1"/>
  <c r="P163" i="5" s="1"/>
  <c r="P164" i="5" s="1"/>
  <c r="P170" i="5" s="1"/>
  <c r="P171" i="5" s="1"/>
  <c r="P177" i="5" s="1"/>
  <c r="P110" i="5"/>
  <c r="P105" i="5"/>
  <c r="E109" i="5"/>
  <c r="E104" i="5"/>
  <c r="E115" i="5"/>
  <c r="E135" i="5" s="1"/>
  <c r="E140" i="5" s="1"/>
  <c r="E141" i="5" s="1"/>
  <c r="E147" i="5" s="1"/>
  <c r="E148" i="5" s="1"/>
  <c r="E154" i="5" s="1"/>
  <c r="E155" i="5" s="1"/>
  <c r="E161" i="5" s="1"/>
  <c r="E162" i="5" s="1"/>
  <c r="E168" i="5" s="1"/>
  <c r="E169" i="5" s="1"/>
  <c r="E175" i="5" s="1"/>
  <c r="D83" i="5"/>
  <c r="AV95" i="5"/>
  <c r="AV100" i="5" s="1"/>
  <c r="AV109" i="5" s="1"/>
  <c r="AV97" i="5"/>
  <c r="AH142" i="5"/>
  <c r="AH143" i="5" s="1"/>
  <c r="AH149" i="5" s="1"/>
  <c r="AH150" i="5" s="1"/>
  <c r="AH156" i="5" s="1"/>
  <c r="AH157" i="5" s="1"/>
  <c r="AH163" i="5" s="1"/>
  <c r="AH164" i="5" s="1"/>
  <c r="AH170" i="5" s="1"/>
  <c r="AH171" i="5" s="1"/>
  <c r="AH177" i="5" s="1"/>
  <c r="AH105" i="5"/>
  <c r="AH116" i="5"/>
  <c r="AH136" i="5" s="1"/>
  <c r="AH110" i="5"/>
  <c r="AL120" i="5"/>
  <c r="AL176" i="5"/>
  <c r="AL121" i="5" s="1"/>
  <c r="AK115" i="5"/>
  <c r="AK135" i="5" s="1"/>
  <c r="AK140" i="5" s="1"/>
  <c r="AK141" i="5" s="1"/>
  <c r="AK147" i="5" s="1"/>
  <c r="AK148" i="5" s="1"/>
  <c r="AK154" i="5" s="1"/>
  <c r="AK155" i="5" s="1"/>
  <c r="AK161" i="5" s="1"/>
  <c r="AK162" i="5" s="1"/>
  <c r="AK168" i="5" s="1"/>
  <c r="AK169" i="5" s="1"/>
  <c r="AK175" i="5" s="1"/>
  <c r="H109" i="5"/>
  <c r="H104" i="5"/>
  <c r="H115" i="5"/>
  <c r="H135" i="5" s="1"/>
  <c r="H140" i="5" s="1"/>
  <c r="H141" i="5" s="1"/>
  <c r="H147" i="5" s="1"/>
  <c r="H148" i="5" s="1"/>
  <c r="H154" i="5" s="1"/>
  <c r="H155" i="5" s="1"/>
  <c r="H161" i="5" s="1"/>
  <c r="H162" i="5" s="1"/>
  <c r="H168" i="5" s="1"/>
  <c r="H169" i="5" s="1"/>
  <c r="H175" i="5" s="1"/>
  <c r="Q116" i="5"/>
  <c r="Q136" i="5" s="1"/>
  <c r="Q142" i="5"/>
  <c r="Q143" i="5" s="1"/>
  <c r="Q149" i="5" s="1"/>
  <c r="Q150" i="5" s="1"/>
  <c r="Q156" i="5" s="1"/>
  <c r="Q157" i="5" s="1"/>
  <c r="Q163" i="5" s="1"/>
  <c r="Q164" i="5" s="1"/>
  <c r="Q170" i="5" s="1"/>
  <c r="Q171" i="5" s="1"/>
  <c r="Q177" i="5" s="1"/>
  <c r="Q105" i="5"/>
  <c r="Q110" i="5"/>
  <c r="F115" i="5"/>
  <c r="F135" i="5" s="1"/>
  <c r="F140" i="5" s="1"/>
  <c r="F141" i="5" s="1"/>
  <c r="F147" i="5" s="1"/>
  <c r="F148" i="5" s="1"/>
  <c r="F154" i="5" s="1"/>
  <c r="F155" i="5" s="1"/>
  <c r="F161" i="5" s="1"/>
  <c r="F162" i="5" s="1"/>
  <c r="F168" i="5" s="1"/>
  <c r="F169" i="5" s="1"/>
  <c r="F175" i="5" s="1"/>
  <c r="H142" i="5"/>
  <c r="H143" i="5" s="1"/>
  <c r="H149" i="5" s="1"/>
  <c r="H150" i="5" s="1"/>
  <c r="H156" i="5" s="1"/>
  <c r="H157" i="5" s="1"/>
  <c r="H163" i="5" s="1"/>
  <c r="H164" i="5" s="1"/>
  <c r="H170" i="5" s="1"/>
  <c r="H171" i="5" s="1"/>
  <c r="H177" i="5" s="1"/>
  <c r="H116" i="5"/>
  <c r="H136" i="5" s="1"/>
  <c r="H110" i="5"/>
  <c r="H105" i="5"/>
  <c r="AV84" i="5"/>
  <c r="AM72" i="5"/>
  <c r="AM73" i="5"/>
  <c r="E116" i="5"/>
  <c r="E136" i="5" s="1"/>
  <c r="E142" i="5" s="1"/>
  <c r="E143" i="5" s="1"/>
  <c r="E149" i="5" s="1"/>
  <c r="E150" i="5" s="1"/>
  <c r="E156" i="5" s="1"/>
  <c r="E157" i="5" s="1"/>
  <c r="E163" i="5" s="1"/>
  <c r="E164" i="5" s="1"/>
  <c r="E170" i="5" s="1"/>
  <c r="E171" i="5" s="1"/>
  <c r="E177" i="5" s="1"/>
  <c r="E110" i="5"/>
  <c r="E105" i="5"/>
  <c r="W109" i="5"/>
  <c r="W104" i="5"/>
  <c r="W115" i="5"/>
  <c r="W135" i="5" s="1"/>
  <c r="W140" i="5" s="1"/>
  <c r="W141" i="5" s="1"/>
  <c r="W147" i="5" s="1"/>
  <c r="W148" i="5" s="1"/>
  <c r="W154" i="5" s="1"/>
  <c r="W155" i="5" s="1"/>
  <c r="W161" i="5" s="1"/>
  <c r="W162" i="5" s="1"/>
  <c r="W168" i="5" s="1"/>
  <c r="W169" i="5" s="1"/>
  <c r="W175" i="5" s="1"/>
  <c r="Y69" i="5"/>
  <c r="AH104" i="5"/>
  <c r="AH109" i="5"/>
  <c r="AH115" i="5"/>
  <c r="AH135" i="5" s="1"/>
  <c r="AH140" i="5" s="1"/>
  <c r="AH141" i="5" s="1"/>
  <c r="AH147" i="5" s="1"/>
  <c r="AH148" i="5" s="1"/>
  <c r="AH154" i="5" s="1"/>
  <c r="AH155" i="5" s="1"/>
  <c r="AH161" i="5" s="1"/>
  <c r="AH162" i="5" s="1"/>
  <c r="AH168" i="5" s="1"/>
  <c r="AH169" i="5" s="1"/>
  <c r="AH175" i="5" s="1"/>
  <c r="B95" i="5"/>
  <c r="B100" i="5" s="1"/>
  <c r="B97" i="5"/>
  <c r="B96" i="5"/>
  <c r="B84" i="5"/>
  <c r="AS120" i="5"/>
  <c r="AS176" i="5"/>
  <c r="AS121" i="5" s="1"/>
  <c r="AU142" i="5"/>
  <c r="AU143" i="5" s="1"/>
  <c r="AU149" i="5" s="1"/>
  <c r="AU150" i="5" s="1"/>
  <c r="AU156" i="5" s="1"/>
  <c r="AU157" i="5" s="1"/>
  <c r="AU163" i="5" s="1"/>
  <c r="AU164" i="5" s="1"/>
  <c r="AU170" i="5" s="1"/>
  <c r="AU171" i="5" s="1"/>
  <c r="AU177" i="5" s="1"/>
  <c r="AU116" i="5"/>
  <c r="AU136" i="5" s="1"/>
  <c r="AU110" i="5"/>
  <c r="AU105" i="5"/>
  <c r="O84" i="5"/>
  <c r="O95" i="5"/>
  <c r="O100" i="5" s="1"/>
  <c r="O98" i="5"/>
  <c r="O97" i="5"/>
  <c r="O96" i="5"/>
  <c r="AA120" i="5"/>
  <c r="AA176" i="5"/>
  <c r="AA121" i="5" s="1"/>
  <c r="Q100" i="5"/>
  <c r="Q109" i="5" s="1"/>
  <c r="AO100" i="5"/>
  <c r="AO104" i="5" s="1"/>
  <c r="C142" i="5"/>
  <c r="C143" i="5" s="1"/>
  <c r="C149" i="5" s="1"/>
  <c r="C150" i="5" s="1"/>
  <c r="C156" i="5" s="1"/>
  <c r="C157" i="5" s="1"/>
  <c r="C163" i="5" s="1"/>
  <c r="C164" i="5" s="1"/>
  <c r="C170" i="5" s="1"/>
  <c r="C171" i="5" s="1"/>
  <c r="C177" i="5" s="1"/>
  <c r="C116" i="5"/>
  <c r="C136" i="5" s="1"/>
  <c r="C110" i="5"/>
  <c r="C105" i="5"/>
  <c r="I95" i="5"/>
  <c r="I100" i="5" s="1"/>
  <c r="I104" i="5" s="1"/>
  <c r="D109" i="5"/>
  <c r="D104" i="5"/>
  <c r="D115" i="5"/>
  <c r="D135" i="5" s="1"/>
  <c r="D140" i="5" s="1"/>
  <c r="D141" i="5" s="1"/>
  <c r="D147" i="5" s="1"/>
  <c r="D148" i="5" s="1"/>
  <c r="D154" i="5" s="1"/>
  <c r="D155" i="5" s="1"/>
  <c r="D161" i="5" s="1"/>
  <c r="D162" i="5" s="1"/>
  <c r="D168" i="5" s="1"/>
  <c r="D169" i="5" s="1"/>
  <c r="D175" i="5" s="1"/>
  <c r="W142" i="5"/>
  <c r="W143" i="5" s="1"/>
  <c r="W149" i="5" s="1"/>
  <c r="W150" i="5" s="1"/>
  <c r="W156" i="5" s="1"/>
  <c r="W157" i="5" s="1"/>
  <c r="W163" i="5" s="1"/>
  <c r="W164" i="5" s="1"/>
  <c r="W170" i="5" s="1"/>
  <c r="W171" i="5" s="1"/>
  <c r="W177" i="5" s="1"/>
  <c r="W116" i="5"/>
  <c r="W136" i="5" s="1"/>
  <c r="W110" i="5"/>
  <c r="W105" i="5"/>
  <c r="AP120" i="5"/>
  <c r="AP176" i="5"/>
  <c r="AP121" i="5" s="1"/>
  <c r="AE70" i="5"/>
  <c r="AE83" i="5" s="1"/>
  <c r="AI72" i="5"/>
  <c r="AI73" i="5"/>
  <c r="AI75" i="5" s="1"/>
  <c r="AI70" i="5"/>
  <c r="AJ98" i="5"/>
  <c r="AJ96" i="5"/>
  <c r="AJ97" i="5"/>
  <c r="AJ95" i="5"/>
  <c r="AJ100" i="5" s="1"/>
  <c r="AJ84" i="5"/>
  <c r="Q104" i="5"/>
  <c r="O83" i="5"/>
  <c r="J120" i="5"/>
  <c r="J176" i="5"/>
  <c r="J121" i="5" s="1"/>
  <c r="AJ75" i="5"/>
  <c r="AJ83" i="5" s="1"/>
  <c r="Q176" i="4"/>
  <c r="Q121" i="4" s="1"/>
  <c r="E75" i="4"/>
  <c r="E83" i="4" s="1"/>
  <c r="F75" i="4"/>
  <c r="F83" i="4" s="1"/>
  <c r="L100" i="4"/>
  <c r="L104" i="4" s="1"/>
  <c r="H100" i="4"/>
  <c r="J122" i="4"/>
  <c r="J178" i="4"/>
  <c r="J123" i="4" s="1"/>
  <c r="C122" i="4"/>
  <c r="C178" i="4"/>
  <c r="C123" i="4" s="1"/>
  <c r="N122" i="4"/>
  <c r="N178" i="4"/>
  <c r="N123" i="4" s="1"/>
  <c r="L109" i="4"/>
  <c r="J105" i="4"/>
  <c r="E96" i="4"/>
  <c r="E97" i="4"/>
  <c r="E98" i="4"/>
  <c r="E84" i="4"/>
  <c r="E95" i="4"/>
  <c r="F96" i="4"/>
  <c r="F84" i="4"/>
  <c r="F95" i="4"/>
  <c r="F100" i="4" s="1"/>
  <c r="F98" i="4"/>
  <c r="F97" i="4"/>
  <c r="P105" i="4"/>
  <c r="P116" i="4"/>
  <c r="P136" i="4" s="1"/>
  <c r="P142" i="4" s="1"/>
  <c r="P143" i="4" s="1"/>
  <c r="P149" i="4" s="1"/>
  <c r="P150" i="4" s="1"/>
  <c r="P156" i="4" s="1"/>
  <c r="P157" i="4" s="1"/>
  <c r="P163" i="4" s="1"/>
  <c r="P164" i="4" s="1"/>
  <c r="P170" i="4" s="1"/>
  <c r="P171" i="4" s="1"/>
  <c r="P177" i="4" s="1"/>
  <c r="P110" i="4"/>
  <c r="J110" i="4"/>
  <c r="D110" i="4"/>
  <c r="D116" i="4"/>
  <c r="D136" i="4" s="1"/>
  <c r="D142" i="4" s="1"/>
  <c r="D143" i="4" s="1"/>
  <c r="D149" i="4" s="1"/>
  <c r="D150" i="4" s="1"/>
  <c r="D156" i="4" s="1"/>
  <c r="D157" i="4" s="1"/>
  <c r="D163" i="4" s="1"/>
  <c r="D164" i="4" s="1"/>
  <c r="D170" i="4" s="1"/>
  <c r="D171" i="4" s="1"/>
  <c r="D177" i="4" s="1"/>
  <c r="D105" i="4"/>
  <c r="L110" i="4"/>
  <c r="L116" i="4"/>
  <c r="L136" i="4" s="1"/>
  <c r="L142" i="4" s="1"/>
  <c r="L143" i="4" s="1"/>
  <c r="L149" i="4" s="1"/>
  <c r="L150" i="4" s="1"/>
  <c r="L156" i="4" s="1"/>
  <c r="L157" i="4" s="1"/>
  <c r="L163" i="4" s="1"/>
  <c r="L164" i="4" s="1"/>
  <c r="L170" i="4" s="1"/>
  <c r="L171" i="4" s="1"/>
  <c r="L177" i="4" s="1"/>
  <c r="L105" i="4"/>
  <c r="K116" i="4"/>
  <c r="K136" i="4" s="1"/>
  <c r="K142" i="4" s="1"/>
  <c r="K143" i="4" s="1"/>
  <c r="K149" i="4" s="1"/>
  <c r="K150" i="4" s="1"/>
  <c r="K156" i="4" s="1"/>
  <c r="K157" i="4" s="1"/>
  <c r="K163" i="4" s="1"/>
  <c r="K164" i="4" s="1"/>
  <c r="K170" i="4" s="1"/>
  <c r="K171" i="4" s="1"/>
  <c r="K177" i="4" s="1"/>
  <c r="K110" i="4"/>
  <c r="K105" i="4"/>
  <c r="H104" i="4"/>
  <c r="H109" i="4"/>
  <c r="H115" i="4"/>
  <c r="H135" i="4" s="1"/>
  <c r="H140" i="4" s="1"/>
  <c r="H141" i="4" s="1"/>
  <c r="H147" i="4" s="1"/>
  <c r="H148" i="4" s="1"/>
  <c r="H154" i="4" s="1"/>
  <c r="H155" i="4" s="1"/>
  <c r="H161" i="4" s="1"/>
  <c r="H162" i="4" s="1"/>
  <c r="H168" i="4" s="1"/>
  <c r="H169" i="4" s="1"/>
  <c r="H175" i="4" s="1"/>
  <c r="D100" i="4"/>
  <c r="D104" i="4" s="1"/>
  <c r="J120" i="4"/>
  <c r="J176" i="4"/>
  <c r="J121" i="4" s="1"/>
  <c r="K100" i="4"/>
  <c r="K109" i="4" s="1"/>
  <c r="H105" i="4"/>
  <c r="H116" i="4"/>
  <c r="H136" i="4" s="1"/>
  <c r="H142" i="4" s="1"/>
  <c r="H143" i="4" s="1"/>
  <c r="H149" i="4" s="1"/>
  <c r="H150" i="4" s="1"/>
  <c r="H156" i="4" s="1"/>
  <c r="H157" i="4" s="1"/>
  <c r="H163" i="4" s="1"/>
  <c r="H164" i="4" s="1"/>
  <c r="H170" i="4" s="1"/>
  <c r="H171" i="4" s="1"/>
  <c r="H177" i="4" s="1"/>
  <c r="H110" i="4"/>
  <c r="C120" i="4"/>
  <c r="C176" i="4"/>
  <c r="C121" i="4" s="1"/>
  <c r="N120" i="4"/>
  <c r="N176" i="4"/>
  <c r="N121" i="4" s="1"/>
  <c r="R72" i="4"/>
  <c r="R73" i="4"/>
  <c r="R75" i="4" s="1"/>
  <c r="R83" i="4" s="1"/>
  <c r="B96" i="4"/>
  <c r="B84" i="4"/>
  <c r="B95" i="4"/>
  <c r="B100" i="4" s="1"/>
  <c r="B98" i="4"/>
  <c r="B97" i="4"/>
  <c r="D115" i="4"/>
  <c r="D135" i="4" s="1"/>
  <c r="D140" i="4" s="1"/>
  <c r="D141" i="4" s="1"/>
  <c r="D147" i="4" s="1"/>
  <c r="D148" i="4" s="1"/>
  <c r="D154" i="4" s="1"/>
  <c r="D155" i="4" s="1"/>
  <c r="D161" i="4" s="1"/>
  <c r="D162" i="4" s="1"/>
  <c r="D168" i="4" s="1"/>
  <c r="D169" i="4" s="1"/>
  <c r="D175" i="4" s="1"/>
  <c r="P100" i="4"/>
  <c r="P104" i="4" s="1"/>
  <c r="C122" i="3"/>
  <c r="C182" i="3"/>
  <c r="C123" i="3" s="1"/>
  <c r="O122" i="3"/>
  <c r="O182" i="3"/>
  <c r="O123" i="3" s="1"/>
  <c r="D122" i="3"/>
  <c r="D182" i="3"/>
  <c r="D123" i="3" s="1"/>
  <c r="J122" i="3"/>
  <c r="J182" i="3"/>
  <c r="J123" i="3" s="1"/>
  <c r="G122" i="3"/>
  <c r="G182" i="3"/>
  <c r="G123" i="3" s="1"/>
  <c r="I122" i="3"/>
  <c r="I182" i="3"/>
  <c r="I123" i="3" s="1"/>
  <c r="S122" i="3"/>
  <c r="S182" i="3"/>
  <c r="S123" i="3" s="1"/>
  <c r="I120" i="3"/>
  <c r="I180" i="3"/>
  <c r="I121" i="3" s="1"/>
  <c r="Q84" i="3"/>
  <c r="M105" i="3"/>
  <c r="M116" i="3"/>
  <c r="M140" i="3" s="1"/>
  <c r="M146" i="3" s="1"/>
  <c r="M147" i="3" s="1"/>
  <c r="M153" i="3" s="1"/>
  <c r="M154" i="3" s="1"/>
  <c r="M160" i="3" s="1"/>
  <c r="M161" i="3" s="1"/>
  <c r="M167" i="3" s="1"/>
  <c r="M168" i="3" s="1"/>
  <c r="M174" i="3" s="1"/>
  <c r="M175" i="3" s="1"/>
  <c r="M181" i="3" s="1"/>
  <c r="M110" i="3"/>
  <c r="E120" i="3"/>
  <c r="E180" i="3"/>
  <c r="E121" i="3" s="1"/>
  <c r="K100" i="3"/>
  <c r="K104" i="3" s="1"/>
  <c r="N146" i="3"/>
  <c r="N147" i="3" s="1"/>
  <c r="N153" i="3" s="1"/>
  <c r="N154" i="3" s="1"/>
  <c r="N160" i="3" s="1"/>
  <c r="N161" i="3" s="1"/>
  <c r="N167" i="3" s="1"/>
  <c r="N168" i="3" s="1"/>
  <c r="N174" i="3" s="1"/>
  <c r="N175" i="3" s="1"/>
  <c r="N181" i="3" s="1"/>
  <c r="N116" i="3"/>
  <c r="N140" i="3" s="1"/>
  <c r="N110" i="3"/>
  <c r="N105" i="3"/>
  <c r="F104" i="3"/>
  <c r="F109" i="3"/>
  <c r="F115" i="3"/>
  <c r="F139" i="3" s="1"/>
  <c r="F144" i="3" s="1"/>
  <c r="F145" i="3" s="1"/>
  <c r="F151" i="3" s="1"/>
  <c r="F152" i="3" s="1"/>
  <c r="F158" i="3" s="1"/>
  <c r="F159" i="3" s="1"/>
  <c r="F165" i="3" s="1"/>
  <c r="F166" i="3" s="1"/>
  <c r="F172" i="3" s="1"/>
  <c r="F173" i="3" s="1"/>
  <c r="F179" i="3" s="1"/>
  <c r="Q96" i="3"/>
  <c r="N104" i="3"/>
  <c r="N109" i="3"/>
  <c r="N115" i="3"/>
  <c r="N139" i="3" s="1"/>
  <c r="N144" i="3" s="1"/>
  <c r="N145" i="3" s="1"/>
  <c r="N151" i="3" s="1"/>
  <c r="N152" i="3" s="1"/>
  <c r="N158" i="3" s="1"/>
  <c r="N159" i="3" s="1"/>
  <c r="N165" i="3" s="1"/>
  <c r="N166" i="3" s="1"/>
  <c r="N172" i="3" s="1"/>
  <c r="N173" i="3" s="1"/>
  <c r="N179" i="3" s="1"/>
  <c r="K115" i="3"/>
  <c r="K139" i="3" s="1"/>
  <c r="K144" i="3" s="1"/>
  <c r="K145" i="3" s="1"/>
  <c r="K151" i="3" s="1"/>
  <c r="K152" i="3" s="1"/>
  <c r="K158" i="3" s="1"/>
  <c r="K159" i="3" s="1"/>
  <c r="K165" i="3" s="1"/>
  <c r="K166" i="3" s="1"/>
  <c r="K172" i="3" s="1"/>
  <c r="K173" i="3" s="1"/>
  <c r="K179" i="3" s="1"/>
  <c r="K116" i="3"/>
  <c r="K140" i="3" s="1"/>
  <c r="K146" i="3" s="1"/>
  <c r="K147" i="3" s="1"/>
  <c r="K153" i="3" s="1"/>
  <c r="K154" i="3" s="1"/>
  <c r="K160" i="3" s="1"/>
  <c r="K161" i="3" s="1"/>
  <c r="K167" i="3" s="1"/>
  <c r="K168" i="3" s="1"/>
  <c r="K174" i="3" s="1"/>
  <c r="K175" i="3" s="1"/>
  <c r="K181" i="3" s="1"/>
  <c r="K105" i="3"/>
  <c r="K110" i="3"/>
  <c r="F110" i="3"/>
  <c r="F116" i="3"/>
  <c r="F140" i="3" s="1"/>
  <c r="F146" i="3" s="1"/>
  <c r="F147" i="3" s="1"/>
  <c r="F153" i="3" s="1"/>
  <c r="F154" i="3" s="1"/>
  <c r="F160" i="3" s="1"/>
  <c r="F161" i="3" s="1"/>
  <c r="F167" i="3" s="1"/>
  <c r="F168" i="3" s="1"/>
  <c r="F174" i="3" s="1"/>
  <c r="F175" i="3" s="1"/>
  <c r="F181" i="3" s="1"/>
  <c r="F105" i="3"/>
  <c r="Q75" i="3"/>
  <c r="Q83" i="3" s="1"/>
  <c r="Q95" i="3"/>
  <c r="Q100" i="3" s="1"/>
  <c r="B100" i="3"/>
  <c r="O120" i="3"/>
  <c r="O180" i="3"/>
  <c r="O121" i="3" s="1"/>
  <c r="C120" i="3"/>
  <c r="C180" i="3"/>
  <c r="C121" i="3" s="1"/>
  <c r="H109" i="3"/>
  <c r="H104" i="3"/>
  <c r="H115" i="3"/>
  <c r="H139" i="3" s="1"/>
  <c r="H144" i="3" s="1"/>
  <c r="H145" i="3" s="1"/>
  <c r="H151" i="3" s="1"/>
  <c r="H152" i="3" s="1"/>
  <c r="H158" i="3" s="1"/>
  <c r="H159" i="3" s="1"/>
  <c r="H165" i="3" s="1"/>
  <c r="H166" i="3" s="1"/>
  <c r="H172" i="3" s="1"/>
  <c r="H173" i="3" s="1"/>
  <c r="H179" i="3" s="1"/>
  <c r="Q97" i="3"/>
  <c r="R105" i="3"/>
  <c r="R110" i="3"/>
  <c r="R116" i="3"/>
  <c r="R140" i="3" s="1"/>
  <c r="R146" i="3" s="1"/>
  <c r="R147" i="3" s="1"/>
  <c r="R153" i="3" s="1"/>
  <c r="R154" i="3" s="1"/>
  <c r="R160" i="3" s="1"/>
  <c r="R161" i="3" s="1"/>
  <c r="R167" i="3" s="1"/>
  <c r="R168" i="3" s="1"/>
  <c r="R174" i="3" s="1"/>
  <c r="R175" i="3" s="1"/>
  <c r="R181" i="3" s="1"/>
  <c r="B104" i="3"/>
  <c r="B109" i="3"/>
  <c r="B115" i="3"/>
  <c r="B139" i="3" s="1"/>
  <c r="B144" i="3" s="1"/>
  <c r="B145" i="3" s="1"/>
  <c r="B151" i="3" s="1"/>
  <c r="B152" i="3" s="1"/>
  <c r="B158" i="3" s="1"/>
  <c r="B159" i="3" s="1"/>
  <c r="B165" i="3" s="1"/>
  <c r="B166" i="3" s="1"/>
  <c r="B172" i="3" s="1"/>
  <c r="B173" i="3" s="1"/>
  <c r="B179" i="3" s="1"/>
  <c r="M120" i="3"/>
  <c r="M180" i="3"/>
  <c r="M121" i="3" s="1"/>
  <c r="B116" i="3"/>
  <c r="B140" i="3" s="1"/>
  <c r="B146" i="3" s="1"/>
  <c r="B147" i="3" s="1"/>
  <c r="B153" i="3" s="1"/>
  <c r="B154" i="3" s="1"/>
  <c r="B160" i="3" s="1"/>
  <c r="B161" i="3" s="1"/>
  <c r="B167" i="3" s="1"/>
  <c r="B168" i="3" s="1"/>
  <c r="B174" i="3" s="1"/>
  <c r="B175" i="3" s="1"/>
  <c r="B181" i="3" s="1"/>
  <c r="B105" i="3"/>
  <c r="B110" i="3"/>
  <c r="R104" i="3"/>
  <c r="R109" i="3"/>
  <c r="R115" i="3"/>
  <c r="R139" i="3" s="1"/>
  <c r="R144" i="3" s="1"/>
  <c r="R145" i="3" s="1"/>
  <c r="R151" i="3" s="1"/>
  <c r="R152" i="3" s="1"/>
  <c r="R158" i="3" s="1"/>
  <c r="R159" i="3" s="1"/>
  <c r="R165" i="3" s="1"/>
  <c r="R166" i="3" s="1"/>
  <c r="R172" i="3" s="1"/>
  <c r="R173" i="3" s="1"/>
  <c r="R179" i="3" s="1"/>
  <c r="H105" i="3"/>
  <c r="H110" i="3"/>
  <c r="H116" i="3"/>
  <c r="H140" i="3" s="1"/>
  <c r="H146" i="3" s="1"/>
  <c r="H147" i="3" s="1"/>
  <c r="H153" i="3" s="1"/>
  <c r="H154" i="3" s="1"/>
  <c r="H160" i="3" s="1"/>
  <c r="H161" i="3" s="1"/>
  <c r="H167" i="3" s="1"/>
  <c r="H168" i="3" s="1"/>
  <c r="H174" i="3" s="1"/>
  <c r="H175" i="3" s="1"/>
  <c r="H181" i="3" s="1"/>
  <c r="J120" i="3"/>
  <c r="J180" i="3"/>
  <c r="J121" i="3" s="1"/>
  <c r="S120" i="3"/>
  <c r="S180" i="3"/>
  <c r="S121" i="3" s="1"/>
  <c r="D120" i="3"/>
  <c r="D180" i="3"/>
  <c r="D121" i="3" s="1"/>
  <c r="G120" i="3"/>
  <c r="G180" i="3"/>
  <c r="G121" i="3" s="1"/>
  <c r="D121" i="2"/>
  <c r="D181" i="2"/>
  <c r="D122" i="2" s="1"/>
  <c r="F119" i="2"/>
  <c r="F179" i="2"/>
  <c r="F120" i="2" s="1"/>
  <c r="B115" i="2"/>
  <c r="B139" i="2" s="1"/>
  <c r="B145" i="2" s="1"/>
  <c r="B146" i="2" s="1"/>
  <c r="B152" i="2" s="1"/>
  <c r="B153" i="2" s="1"/>
  <c r="B159" i="2" s="1"/>
  <c r="B160" i="2" s="1"/>
  <c r="B166" i="2" s="1"/>
  <c r="B167" i="2" s="1"/>
  <c r="B173" i="2" s="1"/>
  <c r="B174" i="2" s="1"/>
  <c r="B180" i="2" s="1"/>
  <c r="H119" i="2"/>
  <c r="H179" i="2"/>
  <c r="H120" i="2" s="1"/>
  <c r="I115" i="2"/>
  <c r="I139" i="2" s="1"/>
  <c r="I145" i="2" s="1"/>
  <c r="I146" i="2" s="1"/>
  <c r="I152" i="2" s="1"/>
  <c r="I153" i="2" s="1"/>
  <c r="I159" i="2" s="1"/>
  <c r="I160" i="2" s="1"/>
  <c r="I166" i="2" s="1"/>
  <c r="I167" i="2" s="1"/>
  <c r="I173" i="2" s="1"/>
  <c r="I174" i="2" s="1"/>
  <c r="I180" i="2" s="1"/>
  <c r="I109" i="2"/>
  <c r="I104" i="2"/>
  <c r="E103" i="2"/>
  <c r="E109" i="2"/>
  <c r="E115" i="2"/>
  <c r="E139" i="2" s="1"/>
  <c r="E145" i="2" s="1"/>
  <c r="E146" i="2" s="1"/>
  <c r="E152" i="2" s="1"/>
  <c r="E153" i="2" s="1"/>
  <c r="E159" i="2" s="1"/>
  <c r="E160" i="2" s="1"/>
  <c r="E166" i="2" s="1"/>
  <c r="E167" i="2" s="1"/>
  <c r="E173" i="2" s="1"/>
  <c r="E174" i="2" s="1"/>
  <c r="E180" i="2" s="1"/>
  <c r="E104" i="2"/>
  <c r="B104" i="2"/>
  <c r="D119" i="2"/>
  <c r="D179" i="2"/>
  <c r="D120" i="2" s="1"/>
  <c r="L104" i="2"/>
  <c r="L109" i="2"/>
  <c r="L115" i="2"/>
  <c r="L139" i="2" s="1"/>
  <c r="L145" i="2" s="1"/>
  <c r="L146" i="2" s="1"/>
  <c r="L152" i="2" s="1"/>
  <c r="L153" i="2" s="1"/>
  <c r="L159" i="2" s="1"/>
  <c r="L160" i="2" s="1"/>
  <c r="L166" i="2" s="1"/>
  <c r="L167" i="2" s="1"/>
  <c r="L173" i="2" s="1"/>
  <c r="L174" i="2" s="1"/>
  <c r="L180" i="2" s="1"/>
  <c r="E99" i="2"/>
  <c r="E108" i="2" s="1"/>
  <c r="F145" i="2"/>
  <c r="F146" i="2" s="1"/>
  <c r="F152" i="2" s="1"/>
  <c r="F153" i="2" s="1"/>
  <c r="F159" i="2" s="1"/>
  <c r="F160" i="2" s="1"/>
  <c r="F166" i="2" s="1"/>
  <c r="F167" i="2" s="1"/>
  <c r="F173" i="2" s="1"/>
  <c r="F174" i="2" s="1"/>
  <c r="F180" i="2" s="1"/>
  <c r="F115" i="2"/>
  <c r="F139" i="2" s="1"/>
  <c r="F104" i="2"/>
  <c r="F109" i="2"/>
  <c r="L114" i="2"/>
  <c r="L138" i="2" s="1"/>
  <c r="L143" i="2" s="1"/>
  <c r="L144" i="2" s="1"/>
  <c r="L150" i="2" s="1"/>
  <c r="L151" i="2" s="1"/>
  <c r="L157" i="2" s="1"/>
  <c r="L158" i="2" s="1"/>
  <c r="L164" i="2" s="1"/>
  <c r="L165" i="2" s="1"/>
  <c r="L171" i="2" s="1"/>
  <c r="L172" i="2" s="1"/>
  <c r="L178" i="2" s="1"/>
  <c r="I119" i="2"/>
  <c r="I179" i="2"/>
  <c r="I120" i="2" s="1"/>
  <c r="H104" i="2"/>
  <c r="H115" i="2"/>
  <c r="H139" i="2" s="1"/>
  <c r="H145" i="2" s="1"/>
  <c r="H146" i="2" s="1"/>
  <c r="H152" i="2" s="1"/>
  <c r="H153" i="2" s="1"/>
  <c r="H159" i="2" s="1"/>
  <c r="H160" i="2" s="1"/>
  <c r="H166" i="2" s="1"/>
  <c r="H167" i="2" s="1"/>
  <c r="H173" i="2" s="1"/>
  <c r="H174" i="2" s="1"/>
  <c r="H180" i="2" s="1"/>
  <c r="H109" i="2"/>
  <c r="B108" i="2"/>
  <c r="B103" i="2"/>
  <c r="B114" i="2"/>
  <c r="B138" i="2" s="1"/>
  <c r="B143" i="2" s="1"/>
  <c r="B144" i="2" s="1"/>
  <c r="B150" i="2" s="1"/>
  <c r="B151" i="2" s="1"/>
  <c r="B157" i="2" s="1"/>
  <c r="B158" i="2" s="1"/>
  <c r="B164" i="2" s="1"/>
  <c r="B165" i="2" s="1"/>
  <c r="B171" i="2" s="1"/>
  <c r="B172" i="2" s="1"/>
  <c r="B178" i="2" s="1"/>
  <c r="L99" i="2"/>
  <c r="L103" i="2" s="1"/>
  <c r="B109" i="2"/>
  <c r="E122" i="5" l="1"/>
  <c r="E178" i="5"/>
  <c r="E123" i="5" s="1"/>
  <c r="I122" i="5"/>
  <c r="I178" i="5"/>
  <c r="I123" i="5" s="1"/>
  <c r="AU122" i="5"/>
  <c r="AU178" i="5"/>
  <c r="AU123" i="5" s="1"/>
  <c r="C122" i="5"/>
  <c r="C178" i="5"/>
  <c r="C123" i="5" s="1"/>
  <c r="Q122" i="5"/>
  <c r="Q178" i="5"/>
  <c r="Q123" i="5" s="1"/>
  <c r="W122" i="5"/>
  <c r="W178" i="5"/>
  <c r="W123" i="5" s="1"/>
  <c r="D122" i="5"/>
  <c r="D178" i="5"/>
  <c r="D123" i="5" s="1"/>
  <c r="AH122" i="5"/>
  <c r="AH178" i="5"/>
  <c r="AH123" i="5" s="1"/>
  <c r="AS122" i="5"/>
  <c r="AS178" i="5"/>
  <c r="AS123" i="5" s="1"/>
  <c r="H122" i="5"/>
  <c r="H178" i="5"/>
  <c r="H123" i="5" s="1"/>
  <c r="P122" i="5"/>
  <c r="P178" i="5"/>
  <c r="P123" i="5" s="1"/>
  <c r="G122" i="5"/>
  <c r="G178" i="5"/>
  <c r="G123" i="5" s="1"/>
  <c r="AO122" i="5"/>
  <c r="AO178" i="5"/>
  <c r="AO123" i="5" s="1"/>
  <c r="H120" i="5"/>
  <c r="H176" i="5"/>
  <c r="H121" i="5" s="1"/>
  <c r="R105" i="5"/>
  <c r="R110" i="5"/>
  <c r="R116" i="5"/>
  <c r="R136" i="5" s="1"/>
  <c r="R142" i="5" s="1"/>
  <c r="R143" i="5" s="1"/>
  <c r="R149" i="5" s="1"/>
  <c r="R150" i="5" s="1"/>
  <c r="R156" i="5" s="1"/>
  <c r="R157" i="5" s="1"/>
  <c r="R163" i="5" s="1"/>
  <c r="R164" i="5" s="1"/>
  <c r="R170" i="5" s="1"/>
  <c r="R171" i="5" s="1"/>
  <c r="R177" i="5" s="1"/>
  <c r="AC109" i="5"/>
  <c r="AC104" i="5"/>
  <c r="AC115" i="5"/>
  <c r="AC135" i="5" s="1"/>
  <c r="AC140" i="5" s="1"/>
  <c r="AC141" i="5" s="1"/>
  <c r="AC147" i="5" s="1"/>
  <c r="AC148" i="5" s="1"/>
  <c r="AC154" i="5" s="1"/>
  <c r="AC155" i="5" s="1"/>
  <c r="AC161" i="5" s="1"/>
  <c r="AC162" i="5" s="1"/>
  <c r="AC168" i="5" s="1"/>
  <c r="AC169" i="5" s="1"/>
  <c r="AC175" i="5" s="1"/>
  <c r="AR116" i="5"/>
  <c r="AR136" i="5" s="1"/>
  <c r="AR142" i="5" s="1"/>
  <c r="AR143" i="5" s="1"/>
  <c r="AR149" i="5" s="1"/>
  <c r="AR150" i="5" s="1"/>
  <c r="AR156" i="5" s="1"/>
  <c r="AR157" i="5" s="1"/>
  <c r="AR163" i="5" s="1"/>
  <c r="AR164" i="5" s="1"/>
  <c r="AR170" i="5" s="1"/>
  <c r="AR171" i="5" s="1"/>
  <c r="AR177" i="5" s="1"/>
  <c r="AR110" i="5"/>
  <c r="AR105" i="5"/>
  <c r="AH120" i="5"/>
  <c r="AH176" i="5"/>
  <c r="AH121" i="5" s="1"/>
  <c r="AJ116" i="5"/>
  <c r="AJ136" i="5" s="1"/>
  <c r="AJ142" i="5" s="1"/>
  <c r="AJ143" i="5" s="1"/>
  <c r="AJ149" i="5" s="1"/>
  <c r="AJ150" i="5" s="1"/>
  <c r="AJ156" i="5" s="1"/>
  <c r="AJ157" i="5" s="1"/>
  <c r="AJ163" i="5" s="1"/>
  <c r="AJ164" i="5" s="1"/>
  <c r="AJ170" i="5" s="1"/>
  <c r="AJ171" i="5" s="1"/>
  <c r="AJ177" i="5" s="1"/>
  <c r="AJ110" i="5"/>
  <c r="AJ105" i="5"/>
  <c r="AM75" i="5"/>
  <c r="AM83" i="5" s="1"/>
  <c r="AU120" i="5"/>
  <c r="AU176" i="5"/>
  <c r="AU121" i="5" s="1"/>
  <c r="M109" i="5"/>
  <c r="M104" i="5"/>
  <c r="M115" i="5"/>
  <c r="M135" i="5" s="1"/>
  <c r="M140" i="5" s="1"/>
  <c r="M141" i="5" s="1"/>
  <c r="M147" i="5" s="1"/>
  <c r="M148" i="5" s="1"/>
  <c r="M154" i="5" s="1"/>
  <c r="M155" i="5" s="1"/>
  <c r="M161" i="5" s="1"/>
  <c r="M162" i="5" s="1"/>
  <c r="M168" i="5" s="1"/>
  <c r="M169" i="5" s="1"/>
  <c r="M175" i="5" s="1"/>
  <c r="R100" i="5"/>
  <c r="P115" i="5"/>
  <c r="P135" i="5" s="1"/>
  <c r="P140" i="5" s="1"/>
  <c r="P141" i="5" s="1"/>
  <c r="P147" i="5" s="1"/>
  <c r="P148" i="5" s="1"/>
  <c r="P154" i="5" s="1"/>
  <c r="P155" i="5" s="1"/>
  <c r="P161" i="5" s="1"/>
  <c r="P162" i="5" s="1"/>
  <c r="P168" i="5" s="1"/>
  <c r="P169" i="5" s="1"/>
  <c r="P175" i="5" s="1"/>
  <c r="AW100" i="5"/>
  <c r="AW109" i="5" s="1"/>
  <c r="E120" i="5"/>
  <c r="E176" i="5"/>
  <c r="E121" i="5" s="1"/>
  <c r="P104" i="5"/>
  <c r="AC116" i="5"/>
  <c r="AC136" i="5" s="1"/>
  <c r="AC142" i="5" s="1"/>
  <c r="AC143" i="5" s="1"/>
  <c r="AC149" i="5" s="1"/>
  <c r="AC150" i="5" s="1"/>
  <c r="AC156" i="5" s="1"/>
  <c r="AC157" i="5" s="1"/>
  <c r="AC163" i="5" s="1"/>
  <c r="AC164" i="5" s="1"/>
  <c r="AC170" i="5" s="1"/>
  <c r="AC171" i="5" s="1"/>
  <c r="AC177" i="5" s="1"/>
  <c r="AC110" i="5"/>
  <c r="AC105" i="5"/>
  <c r="AO115" i="5"/>
  <c r="AO135" i="5" s="1"/>
  <c r="AO140" i="5" s="1"/>
  <c r="AO141" i="5" s="1"/>
  <c r="AO147" i="5" s="1"/>
  <c r="AO148" i="5" s="1"/>
  <c r="AO154" i="5" s="1"/>
  <c r="AO155" i="5" s="1"/>
  <c r="AO161" i="5" s="1"/>
  <c r="AO162" i="5" s="1"/>
  <c r="AO168" i="5" s="1"/>
  <c r="AO169" i="5" s="1"/>
  <c r="AO175" i="5" s="1"/>
  <c r="AW104" i="5"/>
  <c r="AW115" i="5"/>
  <c r="AW135" i="5" s="1"/>
  <c r="AW140" i="5" s="1"/>
  <c r="AW141" i="5" s="1"/>
  <c r="AW147" i="5" s="1"/>
  <c r="AW148" i="5" s="1"/>
  <c r="AW154" i="5" s="1"/>
  <c r="AW155" i="5" s="1"/>
  <c r="AW161" i="5" s="1"/>
  <c r="AW162" i="5" s="1"/>
  <c r="AW168" i="5" s="1"/>
  <c r="AW169" i="5" s="1"/>
  <c r="AW175" i="5" s="1"/>
  <c r="AK120" i="5"/>
  <c r="AK176" i="5"/>
  <c r="AK121" i="5" s="1"/>
  <c r="M142" i="5"/>
  <c r="M143" i="5" s="1"/>
  <c r="M149" i="5" s="1"/>
  <c r="M150" i="5" s="1"/>
  <c r="M156" i="5" s="1"/>
  <c r="M157" i="5" s="1"/>
  <c r="M163" i="5" s="1"/>
  <c r="M164" i="5" s="1"/>
  <c r="M170" i="5" s="1"/>
  <c r="M171" i="5" s="1"/>
  <c r="M177" i="5" s="1"/>
  <c r="M116" i="5"/>
  <c r="M136" i="5" s="1"/>
  <c r="M110" i="5"/>
  <c r="M105" i="5"/>
  <c r="C120" i="5"/>
  <c r="C176" i="5"/>
  <c r="C121" i="5" s="1"/>
  <c r="AO109" i="5"/>
  <c r="AW116" i="5"/>
  <c r="AW136" i="5" s="1"/>
  <c r="AW142" i="5" s="1"/>
  <c r="AW143" i="5" s="1"/>
  <c r="AW149" i="5" s="1"/>
  <c r="AW150" i="5" s="1"/>
  <c r="AW156" i="5" s="1"/>
  <c r="AW157" i="5" s="1"/>
  <c r="AW163" i="5" s="1"/>
  <c r="AW164" i="5" s="1"/>
  <c r="AW170" i="5" s="1"/>
  <c r="AW171" i="5" s="1"/>
  <c r="AW177" i="5" s="1"/>
  <c r="AW110" i="5"/>
  <c r="AW105" i="5"/>
  <c r="AM96" i="5"/>
  <c r="AM84" i="5"/>
  <c r="AM97" i="5"/>
  <c r="AM95" i="5"/>
  <c r="AM100" i="5" s="1"/>
  <c r="AM98" i="5"/>
  <c r="D120" i="5"/>
  <c r="D176" i="5"/>
  <c r="D121" i="5" s="1"/>
  <c r="Q115" i="5"/>
  <c r="Q135" i="5" s="1"/>
  <c r="Q140" i="5" s="1"/>
  <c r="Q141" i="5" s="1"/>
  <c r="Q147" i="5" s="1"/>
  <c r="Q148" i="5" s="1"/>
  <c r="Q154" i="5" s="1"/>
  <c r="Q155" i="5" s="1"/>
  <c r="Q161" i="5" s="1"/>
  <c r="Q162" i="5" s="1"/>
  <c r="Q168" i="5" s="1"/>
  <c r="Q169" i="5" s="1"/>
  <c r="Q175" i="5" s="1"/>
  <c r="AI83" i="5"/>
  <c r="O109" i="5"/>
  <c r="O104" i="5"/>
  <c r="O115" i="5"/>
  <c r="O135" i="5" s="1"/>
  <c r="O140" i="5" s="1"/>
  <c r="O141" i="5" s="1"/>
  <c r="O147" i="5" s="1"/>
  <c r="O148" i="5" s="1"/>
  <c r="O154" i="5" s="1"/>
  <c r="O155" i="5" s="1"/>
  <c r="O161" i="5" s="1"/>
  <c r="O162" i="5" s="1"/>
  <c r="O168" i="5" s="1"/>
  <c r="O169" i="5" s="1"/>
  <c r="O175" i="5" s="1"/>
  <c r="Y72" i="5"/>
  <c r="Y73" i="5"/>
  <c r="Y75" i="5" s="1"/>
  <c r="Y70" i="5"/>
  <c r="AV115" i="5"/>
  <c r="AV135" i="5" s="1"/>
  <c r="AV140" i="5" s="1"/>
  <c r="AV141" i="5" s="1"/>
  <c r="AV147" i="5" s="1"/>
  <c r="AV148" i="5" s="1"/>
  <c r="AV154" i="5" s="1"/>
  <c r="AV155" i="5" s="1"/>
  <c r="AV161" i="5" s="1"/>
  <c r="AV162" i="5" s="1"/>
  <c r="AV168" i="5" s="1"/>
  <c r="AV169" i="5" s="1"/>
  <c r="AV175" i="5" s="1"/>
  <c r="I115" i="5"/>
  <c r="I135" i="5" s="1"/>
  <c r="I140" i="5" s="1"/>
  <c r="I141" i="5" s="1"/>
  <c r="I147" i="5" s="1"/>
  <c r="I148" i="5" s="1"/>
  <c r="I154" i="5" s="1"/>
  <c r="I155" i="5" s="1"/>
  <c r="I161" i="5" s="1"/>
  <c r="I162" i="5" s="1"/>
  <c r="I168" i="5" s="1"/>
  <c r="I169" i="5" s="1"/>
  <c r="I175" i="5" s="1"/>
  <c r="O116" i="5"/>
  <c r="O136" i="5" s="1"/>
  <c r="O142" i="5" s="1"/>
  <c r="O143" i="5" s="1"/>
  <c r="O149" i="5" s="1"/>
  <c r="O150" i="5" s="1"/>
  <c r="O156" i="5" s="1"/>
  <c r="O157" i="5" s="1"/>
  <c r="O163" i="5" s="1"/>
  <c r="O164" i="5" s="1"/>
  <c r="O170" i="5" s="1"/>
  <c r="O171" i="5" s="1"/>
  <c r="O177" i="5" s="1"/>
  <c r="O110" i="5"/>
  <c r="O105" i="5"/>
  <c r="B104" i="5"/>
  <c r="B109" i="5"/>
  <c r="B115" i="5"/>
  <c r="B135" i="5" s="1"/>
  <c r="B140" i="5" s="1"/>
  <c r="B141" i="5" s="1"/>
  <c r="B147" i="5" s="1"/>
  <c r="B148" i="5" s="1"/>
  <c r="B154" i="5" s="1"/>
  <c r="B155" i="5" s="1"/>
  <c r="B161" i="5" s="1"/>
  <c r="B162" i="5" s="1"/>
  <c r="B168" i="5" s="1"/>
  <c r="B169" i="5" s="1"/>
  <c r="B175" i="5" s="1"/>
  <c r="F120" i="5"/>
  <c r="F176" i="5"/>
  <c r="F121" i="5" s="1"/>
  <c r="AV104" i="5"/>
  <c r="AR109" i="5"/>
  <c r="AR104" i="5"/>
  <c r="AR115" i="5"/>
  <c r="AR135" i="5" s="1"/>
  <c r="AR140" i="5" s="1"/>
  <c r="AR141" i="5" s="1"/>
  <c r="AR147" i="5" s="1"/>
  <c r="AR148" i="5" s="1"/>
  <c r="AR154" i="5" s="1"/>
  <c r="AR155" i="5" s="1"/>
  <c r="AR161" i="5" s="1"/>
  <c r="AR162" i="5" s="1"/>
  <c r="AR168" i="5" s="1"/>
  <c r="AR169" i="5" s="1"/>
  <c r="AR175" i="5" s="1"/>
  <c r="G120" i="5"/>
  <c r="G176" i="5"/>
  <c r="G121" i="5" s="1"/>
  <c r="I109" i="5"/>
  <c r="R104" i="5"/>
  <c r="R109" i="5"/>
  <c r="R115" i="5"/>
  <c r="R135" i="5" s="1"/>
  <c r="R140" i="5" s="1"/>
  <c r="R141" i="5" s="1"/>
  <c r="R147" i="5" s="1"/>
  <c r="R148" i="5" s="1"/>
  <c r="R154" i="5" s="1"/>
  <c r="R155" i="5" s="1"/>
  <c r="R161" i="5" s="1"/>
  <c r="R162" i="5" s="1"/>
  <c r="R168" i="5" s="1"/>
  <c r="R169" i="5" s="1"/>
  <c r="R175" i="5" s="1"/>
  <c r="AJ109" i="5"/>
  <c r="AJ104" i="5"/>
  <c r="AJ115" i="5"/>
  <c r="AJ135" i="5" s="1"/>
  <c r="AJ140" i="5" s="1"/>
  <c r="AJ141" i="5" s="1"/>
  <c r="AJ147" i="5" s="1"/>
  <c r="AJ148" i="5" s="1"/>
  <c r="AJ154" i="5" s="1"/>
  <c r="AJ155" i="5" s="1"/>
  <c r="AJ161" i="5" s="1"/>
  <c r="AJ162" i="5" s="1"/>
  <c r="AJ168" i="5" s="1"/>
  <c r="AJ169" i="5" s="1"/>
  <c r="AJ175" i="5" s="1"/>
  <c r="W120" i="5"/>
  <c r="W176" i="5"/>
  <c r="W121" i="5" s="1"/>
  <c r="AI84" i="5"/>
  <c r="AI98" i="5"/>
  <c r="AI97" i="5"/>
  <c r="AI96" i="5"/>
  <c r="AI95" i="5"/>
  <c r="AI100" i="5" s="1"/>
  <c r="B142" i="5"/>
  <c r="B143" i="5" s="1"/>
  <c r="B149" i="5" s="1"/>
  <c r="B150" i="5" s="1"/>
  <c r="B156" i="5" s="1"/>
  <c r="B157" i="5" s="1"/>
  <c r="B163" i="5" s="1"/>
  <c r="B164" i="5" s="1"/>
  <c r="B170" i="5" s="1"/>
  <c r="B171" i="5" s="1"/>
  <c r="B177" i="5" s="1"/>
  <c r="B105" i="5"/>
  <c r="B116" i="5"/>
  <c r="B136" i="5" s="1"/>
  <c r="B110" i="5"/>
  <c r="AV142" i="5"/>
  <c r="AV143" i="5" s="1"/>
  <c r="AV149" i="5"/>
  <c r="AV150" i="5" s="1"/>
  <c r="AV156" i="5" s="1"/>
  <c r="AV157" i="5" s="1"/>
  <c r="AV163" i="5" s="1"/>
  <c r="AV164" i="5" s="1"/>
  <c r="AV170" i="5" s="1"/>
  <c r="AV171" i="5" s="1"/>
  <c r="AV177" i="5" s="1"/>
  <c r="AV116" i="5"/>
  <c r="AV136" i="5" s="1"/>
  <c r="AV110" i="5"/>
  <c r="AV105" i="5"/>
  <c r="AE84" i="5"/>
  <c r="AE98" i="5"/>
  <c r="AE97" i="5"/>
  <c r="AE96" i="5"/>
  <c r="AE95" i="5"/>
  <c r="D109" i="4"/>
  <c r="L115" i="4"/>
  <c r="L135" i="4" s="1"/>
  <c r="L140" i="4" s="1"/>
  <c r="L141" i="4" s="1"/>
  <c r="L147" i="4" s="1"/>
  <c r="L148" i="4" s="1"/>
  <c r="L154" i="4" s="1"/>
  <c r="L155" i="4" s="1"/>
  <c r="L161" i="4" s="1"/>
  <c r="L162" i="4" s="1"/>
  <c r="L168" i="4" s="1"/>
  <c r="L169" i="4" s="1"/>
  <c r="L175" i="4" s="1"/>
  <c r="E100" i="4"/>
  <c r="K122" i="4"/>
  <c r="K178" i="4"/>
  <c r="K123" i="4" s="1"/>
  <c r="P122" i="4"/>
  <c r="P178" i="4"/>
  <c r="P123" i="4" s="1"/>
  <c r="L122" i="4"/>
  <c r="L178" i="4"/>
  <c r="L123" i="4" s="1"/>
  <c r="H122" i="4"/>
  <c r="H178" i="4"/>
  <c r="H123" i="4" s="1"/>
  <c r="D122" i="4"/>
  <c r="D178" i="4"/>
  <c r="D123" i="4" s="1"/>
  <c r="B109" i="4"/>
  <c r="B104" i="4"/>
  <c r="B115" i="4"/>
  <c r="B135" i="4" s="1"/>
  <c r="B140" i="4" s="1"/>
  <c r="B141" i="4" s="1"/>
  <c r="B147" i="4" s="1"/>
  <c r="B148" i="4" s="1"/>
  <c r="B154" i="4" s="1"/>
  <c r="B155" i="4" s="1"/>
  <c r="B161" i="4" s="1"/>
  <c r="B162" i="4" s="1"/>
  <c r="B168" i="4" s="1"/>
  <c r="B169" i="4" s="1"/>
  <c r="B175" i="4" s="1"/>
  <c r="F110" i="4"/>
  <c r="F116" i="4"/>
  <c r="F136" i="4" s="1"/>
  <c r="F142" i="4" s="1"/>
  <c r="F143" i="4" s="1"/>
  <c r="F149" i="4" s="1"/>
  <c r="F150" i="4" s="1"/>
  <c r="F156" i="4" s="1"/>
  <c r="F157" i="4" s="1"/>
  <c r="F163" i="4" s="1"/>
  <c r="F164" i="4" s="1"/>
  <c r="F170" i="4" s="1"/>
  <c r="F171" i="4" s="1"/>
  <c r="F177" i="4" s="1"/>
  <c r="F105" i="4"/>
  <c r="E110" i="4"/>
  <c r="E116" i="4"/>
  <c r="E136" i="4" s="1"/>
  <c r="E142" i="4" s="1"/>
  <c r="E143" i="4" s="1"/>
  <c r="E149" i="4" s="1"/>
  <c r="E150" i="4" s="1"/>
  <c r="E156" i="4" s="1"/>
  <c r="E157" i="4" s="1"/>
  <c r="E163" i="4" s="1"/>
  <c r="E164" i="4" s="1"/>
  <c r="E170" i="4" s="1"/>
  <c r="E171" i="4" s="1"/>
  <c r="E177" i="4" s="1"/>
  <c r="E105" i="4"/>
  <c r="E109" i="4"/>
  <c r="E104" i="4"/>
  <c r="E115" i="4"/>
  <c r="E135" i="4" s="1"/>
  <c r="E140" i="4" s="1"/>
  <c r="E141" i="4" s="1"/>
  <c r="E147" i="4" s="1"/>
  <c r="E148" i="4" s="1"/>
  <c r="E154" i="4" s="1"/>
  <c r="E155" i="4" s="1"/>
  <c r="E161" i="4" s="1"/>
  <c r="E162" i="4" s="1"/>
  <c r="E168" i="4" s="1"/>
  <c r="E169" i="4" s="1"/>
  <c r="E175" i="4" s="1"/>
  <c r="D120" i="4"/>
  <c r="D176" i="4"/>
  <c r="D121" i="4" s="1"/>
  <c r="R95" i="4"/>
  <c r="R100" i="4" s="1"/>
  <c r="R97" i="4"/>
  <c r="R96" i="4"/>
  <c r="R98" i="4"/>
  <c r="R84" i="4"/>
  <c r="P115" i="4"/>
  <c r="P135" i="4" s="1"/>
  <c r="P140" i="4" s="1"/>
  <c r="P141" i="4" s="1"/>
  <c r="P147" i="4" s="1"/>
  <c r="P148" i="4" s="1"/>
  <c r="P154" i="4" s="1"/>
  <c r="P155" i="4" s="1"/>
  <c r="P161" i="4" s="1"/>
  <c r="P162" i="4" s="1"/>
  <c r="P168" i="4" s="1"/>
  <c r="P169" i="4" s="1"/>
  <c r="P175" i="4" s="1"/>
  <c r="P109" i="4"/>
  <c r="B116" i="4"/>
  <c r="B136" i="4" s="1"/>
  <c r="B142" i="4" s="1"/>
  <c r="B143" i="4" s="1"/>
  <c r="B149" i="4" s="1"/>
  <c r="B150" i="4" s="1"/>
  <c r="B156" i="4" s="1"/>
  <c r="B157" i="4" s="1"/>
  <c r="B163" i="4" s="1"/>
  <c r="B164" i="4" s="1"/>
  <c r="B170" i="4" s="1"/>
  <c r="B171" i="4" s="1"/>
  <c r="B177" i="4" s="1"/>
  <c r="B110" i="4"/>
  <c r="B105" i="4"/>
  <c r="K115" i="4"/>
  <c r="K135" i="4" s="1"/>
  <c r="K140" i="4" s="1"/>
  <c r="K141" i="4" s="1"/>
  <c r="K147" i="4" s="1"/>
  <c r="K148" i="4" s="1"/>
  <c r="K154" i="4" s="1"/>
  <c r="K155" i="4" s="1"/>
  <c r="K161" i="4" s="1"/>
  <c r="K162" i="4" s="1"/>
  <c r="K168" i="4" s="1"/>
  <c r="K169" i="4" s="1"/>
  <c r="K175" i="4" s="1"/>
  <c r="F109" i="4"/>
  <c r="F104" i="4"/>
  <c r="F115" i="4"/>
  <c r="F135" i="4" s="1"/>
  <c r="F140" i="4" s="1"/>
  <c r="F141" i="4" s="1"/>
  <c r="F147" i="4" s="1"/>
  <c r="F148" i="4" s="1"/>
  <c r="F154" i="4" s="1"/>
  <c r="F155" i="4" s="1"/>
  <c r="F161" i="4" s="1"/>
  <c r="F162" i="4" s="1"/>
  <c r="F168" i="4" s="1"/>
  <c r="F169" i="4" s="1"/>
  <c r="F175" i="4" s="1"/>
  <c r="H120" i="4"/>
  <c r="H176" i="4"/>
  <c r="H121" i="4" s="1"/>
  <c r="K104" i="4"/>
  <c r="L120" i="4"/>
  <c r="L176" i="4"/>
  <c r="L121" i="4" s="1"/>
  <c r="N122" i="3"/>
  <c r="N182" i="3"/>
  <c r="N123" i="3" s="1"/>
  <c r="R122" i="3"/>
  <c r="R182" i="3"/>
  <c r="R123" i="3" s="1"/>
  <c r="F122" i="3"/>
  <c r="F182" i="3"/>
  <c r="F123" i="3" s="1"/>
  <c r="B122" i="3"/>
  <c r="B182" i="3"/>
  <c r="B123" i="3" s="1"/>
  <c r="K122" i="3"/>
  <c r="K182" i="3"/>
  <c r="K123" i="3" s="1"/>
  <c r="M122" i="3"/>
  <c r="M182" i="3"/>
  <c r="M123" i="3" s="1"/>
  <c r="H122" i="3"/>
  <c r="H182" i="3"/>
  <c r="H123" i="3" s="1"/>
  <c r="F120" i="3"/>
  <c r="F180" i="3"/>
  <c r="F121" i="3" s="1"/>
  <c r="K120" i="3"/>
  <c r="K180" i="3"/>
  <c r="K121" i="3" s="1"/>
  <c r="K109" i="3"/>
  <c r="R120" i="3"/>
  <c r="R180" i="3"/>
  <c r="R121" i="3" s="1"/>
  <c r="Q105" i="3"/>
  <c r="Q116" i="3"/>
  <c r="Q140" i="3" s="1"/>
  <c r="Q146" i="3" s="1"/>
  <c r="Q147" i="3" s="1"/>
  <c r="Q153" i="3" s="1"/>
  <c r="Q154" i="3" s="1"/>
  <c r="Q160" i="3" s="1"/>
  <c r="Q161" i="3" s="1"/>
  <c r="Q167" i="3" s="1"/>
  <c r="Q168" i="3" s="1"/>
  <c r="Q174" i="3" s="1"/>
  <c r="Q175" i="3" s="1"/>
  <c r="Q181" i="3" s="1"/>
  <c r="Q110" i="3"/>
  <c r="N120" i="3"/>
  <c r="N180" i="3"/>
  <c r="N121" i="3" s="1"/>
  <c r="H120" i="3"/>
  <c r="H180" i="3"/>
  <c r="H121" i="3" s="1"/>
  <c r="B120" i="3"/>
  <c r="B180" i="3"/>
  <c r="B121" i="3" s="1"/>
  <c r="Q109" i="3"/>
  <c r="Q104" i="3"/>
  <c r="Q115" i="3"/>
  <c r="Q139" i="3" s="1"/>
  <c r="Q144" i="3" s="1"/>
  <c r="Q145" i="3" s="1"/>
  <c r="Q151" i="3" s="1"/>
  <c r="Q152" i="3" s="1"/>
  <c r="Q158" i="3" s="1"/>
  <c r="Q159" i="3" s="1"/>
  <c r="Q165" i="3" s="1"/>
  <c r="Q166" i="3" s="1"/>
  <c r="Q172" i="3" s="1"/>
  <c r="Q173" i="3" s="1"/>
  <c r="Q179" i="3" s="1"/>
  <c r="I121" i="2"/>
  <c r="I181" i="2"/>
  <c r="I122" i="2" s="1"/>
  <c r="F121" i="2"/>
  <c r="F181" i="2"/>
  <c r="F122" i="2" s="1"/>
  <c r="H121" i="2"/>
  <c r="H181" i="2"/>
  <c r="H122" i="2" s="1"/>
  <c r="E121" i="2"/>
  <c r="E181" i="2"/>
  <c r="E122" i="2" s="1"/>
  <c r="L121" i="2"/>
  <c r="L181" i="2"/>
  <c r="L122" i="2" s="1"/>
  <c r="B121" i="2"/>
  <c r="B181" i="2"/>
  <c r="B122" i="2" s="1"/>
  <c r="L108" i="2"/>
  <c r="B119" i="2"/>
  <c r="B179" i="2"/>
  <c r="B120" i="2" s="1"/>
  <c r="E114" i="2"/>
  <c r="E138" i="2" s="1"/>
  <c r="E143" i="2" s="1"/>
  <c r="E144" i="2" s="1"/>
  <c r="E150" i="2" s="1"/>
  <c r="E151" i="2" s="1"/>
  <c r="E157" i="2" s="1"/>
  <c r="E158" i="2" s="1"/>
  <c r="E164" i="2" s="1"/>
  <c r="E165" i="2" s="1"/>
  <c r="E171" i="2" s="1"/>
  <c r="E172" i="2" s="1"/>
  <c r="E178" i="2" s="1"/>
  <c r="L119" i="2"/>
  <c r="L179" i="2"/>
  <c r="L120" i="2" s="1"/>
  <c r="M122" i="5" l="1"/>
  <c r="M178" i="5"/>
  <c r="M123" i="5" s="1"/>
  <c r="R122" i="5"/>
  <c r="R178" i="5"/>
  <c r="R123" i="5" s="1"/>
  <c r="AW122" i="5"/>
  <c r="AW178" i="5"/>
  <c r="AW123" i="5" s="1"/>
  <c r="AC122" i="5"/>
  <c r="AC178" i="5"/>
  <c r="AC123" i="5" s="1"/>
  <c r="AJ122" i="5"/>
  <c r="AJ178" i="5"/>
  <c r="AJ123" i="5" s="1"/>
  <c r="B122" i="5"/>
  <c r="B178" i="5"/>
  <c r="B123" i="5" s="1"/>
  <c r="AV122" i="5"/>
  <c r="AV178" i="5"/>
  <c r="AV123" i="5" s="1"/>
  <c r="AR122" i="5"/>
  <c r="AR178" i="5"/>
  <c r="AR123" i="5" s="1"/>
  <c r="O122" i="5"/>
  <c r="O178" i="5"/>
  <c r="O123" i="5" s="1"/>
  <c r="AR120" i="5"/>
  <c r="AR176" i="5"/>
  <c r="AR121" i="5" s="1"/>
  <c r="AM142" i="5"/>
  <c r="AM143" i="5" s="1"/>
  <c r="AM149" i="5" s="1"/>
  <c r="AM150" i="5" s="1"/>
  <c r="AM156" i="5" s="1"/>
  <c r="AM157" i="5" s="1"/>
  <c r="AM163" i="5" s="1"/>
  <c r="AM164" i="5" s="1"/>
  <c r="AM170" i="5" s="1"/>
  <c r="AM171" i="5" s="1"/>
  <c r="AM177" i="5" s="1"/>
  <c r="AM116" i="5"/>
  <c r="AM136" i="5" s="1"/>
  <c r="AM110" i="5"/>
  <c r="AM105" i="5"/>
  <c r="AC120" i="5"/>
  <c r="AC176" i="5"/>
  <c r="AC121" i="5" s="1"/>
  <c r="AE100" i="5"/>
  <c r="AE115" i="5" s="1"/>
  <c r="AE135" i="5" s="1"/>
  <c r="AE140" i="5" s="1"/>
  <c r="AE141" i="5" s="1"/>
  <c r="AE147" i="5" s="1"/>
  <c r="AE148" i="5" s="1"/>
  <c r="AE154" i="5" s="1"/>
  <c r="AE155" i="5" s="1"/>
  <c r="AE161" i="5" s="1"/>
  <c r="AE162" i="5" s="1"/>
  <c r="AE168" i="5" s="1"/>
  <c r="AE169" i="5" s="1"/>
  <c r="AE175" i="5" s="1"/>
  <c r="AI109" i="5"/>
  <c r="AI104" i="5"/>
  <c r="AI115" i="5"/>
  <c r="AI135" i="5" s="1"/>
  <c r="AI140" i="5" s="1"/>
  <c r="AI141" i="5" s="1"/>
  <c r="AI147" i="5" s="1"/>
  <c r="AI148" i="5" s="1"/>
  <c r="AI154" i="5" s="1"/>
  <c r="AI155" i="5" s="1"/>
  <c r="AI161" i="5" s="1"/>
  <c r="AI162" i="5" s="1"/>
  <c r="AI168" i="5" s="1"/>
  <c r="AI169" i="5" s="1"/>
  <c r="AI175" i="5" s="1"/>
  <c r="R120" i="5"/>
  <c r="R176" i="5"/>
  <c r="R121" i="5" s="1"/>
  <c r="I120" i="5"/>
  <c r="I176" i="5"/>
  <c r="I121" i="5" s="1"/>
  <c r="AM109" i="5"/>
  <c r="AM104" i="5"/>
  <c r="AM115" i="5"/>
  <c r="AM135" i="5" s="1"/>
  <c r="AM140" i="5" s="1"/>
  <c r="AM141" i="5" s="1"/>
  <c r="AM147" i="5" s="1"/>
  <c r="AM148" i="5" s="1"/>
  <c r="AM154" i="5" s="1"/>
  <c r="AM155" i="5" s="1"/>
  <c r="AM161" i="5" s="1"/>
  <c r="AM162" i="5" s="1"/>
  <c r="AM168" i="5" s="1"/>
  <c r="AM169" i="5" s="1"/>
  <c r="AM175" i="5" s="1"/>
  <c r="AW120" i="5"/>
  <c r="AW176" i="5"/>
  <c r="AW121" i="5" s="1"/>
  <c r="O120" i="5"/>
  <c r="O176" i="5"/>
  <c r="O121" i="5" s="1"/>
  <c r="AE116" i="5"/>
  <c r="AE136" i="5" s="1"/>
  <c r="AE142" i="5" s="1"/>
  <c r="AE143" i="5" s="1"/>
  <c r="AE149" i="5" s="1"/>
  <c r="AE150" i="5" s="1"/>
  <c r="AE156" i="5" s="1"/>
  <c r="AE157" i="5" s="1"/>
  <c r="AE163" i="5" s="1"/>
  <c r="AE164" i="5" s="1"/>
  <c r="AE170" i="5" s="1"/>
  <c r="AE171" i="5" s="1"/>
  <c r="AE177" i="5" s="1"/>
  <c r="AE110" i="5"/>
  <c r="AE105" i="5"/>
  <c r="AV120" i="5"/>
  <c r="AV176" i="5"/>
  <c r="AV121" i="5" s="1"/>
  <c r="P120" i="5"/>
  <c r="P176" i="5"/>
  <c r="P121" i="5" s="1"/>
  <c r="AJ120" i="5"/>
  <c r="AJ176" i="5"/>
  <c r="AJ121" i="5" s="1"/>
  <c r="Q120" i="5"/>
  <c r="Q176" i="5"/>
  <c r="Q121" i="5" s="1"/>
  <c r="Y83" i="5"/>
  <c r="AO120" i="5"/>
  <c r="AO176" i="5"/>
  <c r="AO121" i="5" s="1"/>
  <c r="M120" i="5"/>
  <c r="M176" i="5"/>
  <c r="M121" i="5" s="1"/>
  <c r="AI116" i="5"/>
  <c r="AI136" i="5" s="1"/>
  <c r="AI142" i="5" s="1"/>
  <c r="AI143" i="5" s="1"/>
  <c r="AI149" i="5" s="1"/>
  <c r="AI150" i="5" s="1"/>
  <c r="AI156" i="5" s="1"/>
  <c r="AI157" i="5" s="1"/>
  <c r="AI163" i="5" s="1"/>
  <c r="AI164" i="5" s="1"/>
  <c r="AI170" i="5" s="1"/>
  <c r="AI171" i="5" s="1"/>
  <c r="AI177" i="5" s="1"/>
  <c r="AI110" i="5"/>
  <c r="AI105" i="5"/>
  <c r="B120" i="5"/>
  <c r="B176" i="5"/>
  <c r="B121" i="5" s="1"/>
  <c r="Y97" i="5"/>
  <c r="Y96" i="5"/>
  <c r="Y95" i="5"/>
  <c r="Y100" i="5" s="1"/>
  <c r="Y98" i="5"/>
  <c r="Y84" i="5"/>
  <c r="F122" i="4"/>
  <c r="F178" i="4"/>
  <c r="F123" i="4" s="1"/>
  <c r="B122" i="4"/>
  <c r="B178" i="4"/>
  <c r="B123" i="4" s="1"/>
  <c r="E122" i="4"/>
  <c r="E178" i="4"/>
  <c r="E123" i="4" s="1"/>
  <c r="R104" i="4"/>
  <c r="R109" i="4"/>
  <c r="R115" i="4"/>
  <c r="R135" i="4" s="1"/>
  <c r="R140" i="4" s="1"/>
  <c r="R141" i="4" s="1"/>
  <c r="R147" i="4" s="1"/>
  <c r="R148" i="4" s="1"/>
  <c r="R154" i="4" s="1"/>
  <c r="R155" i="4" s="1"/>
  <c r="R161" i="4" s="1"/>
  <c r="R162" i="4" s="1"/>
  <c r="R168" i="4" s="1"/>
  <c r="R169" i="4" s="1"/>
  <c r="R175" i="4" s="1"/>
  <c r="R116" i="4"/>
  <c r="R136" i="4" s="1"/>
  <c r="R142" i="4" s="1"/>
  <c r="R143" i="4" s="1"/>
  <c r="R149" i="4" s="1"/>
  <c r="R150" i="4" s="1"/>
  <c r="R156" i="4" s="1"/>
  <c r="R157" i="4" s="1"/>
  <c r="R163" i="4" s="1"/>
  <c r="R164" i="4" s="1"/>
  <c r="R170" i="4" s="1"/>
  <c r="R171" i="4" s="1"/>
  <c r="R177" i="4" s="1"/>
  <c r="R110" i="4"/>
  <c r="R105" i="4"/>
  <c r="B120" i="4"/>
  <c r="B176" i="4"/>
  <c r="B121" i="4" s="1"/>
  <c r="F120" i="4"/>
  <c r="F176" i="4"/>
  <c r="F121" i="4" s="1"/>
  <c r="P120" i="4"/>
  <c r="P176" i="4"/>
  <c r="P121" i="4" s="1"/>
  <c r="E120" i="4"/>
  <c r="E176" i="4"/>
  <c r="E121" i="4" s="1"/>
  <c r="K120" i="4"/>
  <c r="K176" i="4"/>
  <c r="K121" i="4" s="1"/>
  <c r="Q122" i="3"/>
  <c r="Q182" i="3"/>
  <c r="Q123" i="3" s="1"/>
  <c r="Q120" i="3"/>
  <c r="Q180" i="3"/>
  <c r="Q121" i="3" s="1"/>
  <c r="E119" i="2"/>
  <c r="E179" i="2"/>
  <c r="E120" i="2" s="1"/>
  <c r="AM122" i="5" l="1"/>
  <c r="AM178" i="5"/>
  <c r="AM123" i="5" s="1"/>
  <c r="AI122" i="5"/>
  <c r="AI178" i="5"/>
  <c r="AI123" i="5" s="1"/>
  <c r="AE120" i="5"/>
  <c r="AE176" i="5"/>
  <c r="AE121" i="5" s="1"/>
  <c r="AE122" i="5"/>
  <c r="AE178" i="5"/>
  <c r="AE123" i="5" s="1"/>
  <c r="AE104" i="5"/>
  <c r="AE109" i="5"/>
  <c r="Y104" i="5"/>
  <c r="Y109" i="5"/>
  <c r="Y115" i="5"/>
  <c r="Y135" i="5" s="1"/>
  <c r="Y140" i="5" s="1"/>
  <c r="Y141" i="5" s="1"/>
  <c r="Y147" i="5" s="1"/>
  <c r="Y148" i="5" s="1"/>
  <c r="Y154" i="5" s="1"/>
  <c r="Y155" i="5" s="1"/>
  <c r="Y161" i="5" s="1"/>
  <c r="Y162" i="5" s="1"/>
  <c r="Y168" i="5" s="1"/>
  <c r="Y169" i="5" s="1"/>
  <c r="Y175" i="5" s="1"/>
  <c r="AI120" i="5"/>
  <c r="AI176" i="5"/>
  <c r="AI121" i="5" s="1"/>
  <c r="Y116" i="5"/>
  <c r="Y136" i="5" s="1"/>
  <c r="Y142" i="5" s="1"/>
  <c r="Y143" i="5" s="1"/>
  <c r="Y149" i="5" s="1"/>
  <c r="Y150" i="5" s="1"/>
  <c r="Y156" i="5" s="1"/>
  <c r="Y157" i="5" s="1"/>
  <c r="Y163" i="5" s="1"/>
  <c r="Y164" i="5" s="1"/>
  <c r="Y170" i="5" s="1"/>
  <c r="Y171" i="5" s="1"/>
  <c r="Y177" i="5" s="1"/>
  <c r="Y105" i="5"/>
  <c r="Y110" i="5"/>
  <c r="AM120" i="5"/>
  <c r="AM176" i="5"/>
  <c r="AM121" i="5" s="1"/>
  <c r="R122" i="4"/>
  <c r="R178" i="4"/>
  <c r="R123" i="4" s="1"/>
  <c r="R120" i="4"/>
  <c r="R176" i="4"/>
  <c r="R121" i="4" s="1"/>
  <c r="Y122" i="5" l="1"/>
  <c r="Y178" i="5"/>
  <c r="Y123" i="5" s="1"/>
  <c r="Y120" i="5"/>
  <c r="Y176" i="5"/>
  <c r="Y121" i="5" s="1"/>
</calcChain>
</file>

<file path=xl/sharedStrings.xml><?xml version="1.0" encoding="utf-8"?>
<sst xmlns="http://schemas.openxmlformats.org/spreadsheetml/2006/main" count="989" uniqueCount="175">
  <si>
    <t>pluton</t>
  </si>
  <si>
    <t>T</t>
  </si>
  <si>
    <t>P</t>
  </si>
  <si>
    <t>error</t>
  </si>
  <si>
    <t>WLP</t>
  </si>
  <si>
    <t>TILP</t>
  </si>
  <si>
    <t>KC-eHD</t>
  </si>
  <si>
    <t>Rush Creek</t>
  </si>
  <si>
    <t>Island Pass</t>
  </si>
  <si>
    <r>
      <t>T tonalite (T</t>
    </r>
    <r>
      <rPr>
        <sz val="11"/>
        <rFont val="Calibri"/>
        <family val="2"/>
      </rPr>
      <t>°C)</t>
    </r>
  </si>
  <si>
    <t>T granite (T°C)</t>
  </si>
  <si>
    <t>P tonalite (Kbar)</t>
  </si>
  <si>
    <t>P granite (Kbar)</t>
  </si>
  <si>
    <t>Plagioclase-Hornblende Thermobarometry (temperature by Holland and Blundy, 1994; Blundy and Holland, 1990;</t>
  </si>
  <si>
    <t xml:space="preserve">              at pressure by Schmidt, 1992 and Anderson and Smith, 1995)</t>
  </si>
  <si>
    <t>Spreadsheet prepared by Lawford Anderson, University of Southern California (anderson@usc.edu)</t>
  </si>
  <si>
    <t xml:space="preserve">References: </t>
  </si>
  <si>
    <t>Anderson, J. L. 1996. Status of thermobarometry in granitic batholiths: Transactions of the Royal Society of Edinburgh, v. 87, 125-138. [also published in GSA Special Paper 315]</t>
  </si>
  <si>
    <t>Anderson, J. L. &amp; Smith, D. R. 1995. The effect of temperature and oxygen fugacity on Al-in-hornblende barometry. AM MINERAL 80, 549-59.</t>
  </si>
  <si>
    <t>Blundy, J. D. &amp; Holland, T. J. B. 1990. Calcic amphibole equilibria and a new amphibole-plagioclase geothermometer. CONTRIB MINERAL  PETROL 104, 208-24.</t>
  </si>
  <si>
    <t>Holland, T. &amp;  Blundy, J. 1994. Non-ideal interactions in calcic amphiboles and their bearing on amphibole-plagioclase thermometry. CONTRIB MINERAL PETROL 116, 433-47.</t>
  </si>
  <si>
    <t>Johnson, M. C. &amp; Rutherford, M. J. 1989. Experimental calibration of an aluminum-in-hornblende geobarometer with application to Long Valley caldera (California) volcanic rocks. GEOL 17, 837-841.</t>
  </si>
  <si>
    <t xml:space="preserve">Otten, M. T. 1984. The origin of brown hornblende in the Artfjallet gabbro and dolerites. CONTRIB MINERAL PETROL  86, 189-99. </t>
  </si>
  <si>
    <t>Schmidt, M. W. 1992. Amphibole composition in tonalite as a function of pressure: an experimental calibration of the Al-in-hornblende barometer. CONTRIB MINERAL PETROL 110, 304-10.</t>
  </si>
  <si>
    <t xml:space="preserve">Schmidt, M. W. 1993. Phase relations and compositions in tonalite as a function of pressure: an experimental study at 650 °C. AMER J SCIENCE 293, 1011-60. </t>
  </si>
  <si>
    <t xml:space="preserve">To use this spreadsheet, simply paste in amphibole (wt. % elements, excluding Sum) and plagioclase (mole fraction) analyses in the examples shown below and use the "Save As" option to protect the original.  Cells below the data section are not protected and modification could currupt calculations. </t>
    <phoneticPr fontId="0" type="noConversion"/>
  </si>
  <si>
    <t>Extend cell formatting as needed, and re-save</t>
  </si>
  <si>
    <t xml:space="preserve">Final P-T Solution - see section below "Results based on iteration using Anderson and Smith pressure at various thermometers"; Note preferred calibration as explained in Anderson (1996). </t>
  </si>
  <si>
    <t>Add data for elements</t>
  </si>
  <si>
    <t>B73A 1000 Island Granodiorite, Sierras</t>
  </si>
  <si>
    <t>Texture</t>
  </si>
  <si>
    <t>Specimen</t>
  </si>
  <si>
    <t>core</t>
  </si>
  <si>
    <t>rim</t>
  </si>
  <si>
    <t>mid</t>
  </si>
  <si>
    <t>SiO2</t>
  </si>
  <si>
    <t>TiO2</t>
  </si>
  <si>
    <t>Al2O3</t>
  </si>
  <si>
    <t>FeO*</t>
  </si>
  <si>
    <t>MgO</t>
  </si>
  <si>
    <t>MnO</t>
  </si>
  <si>
    <t>CaO</t>
  </si>
  <si>
    <t>Na2O</t>
  </si>
  <si>
    <t>K2O</t>
  </si>
  <si>
    <t>F</t>
  </si>
  <si>
    <t>Cl</t>
  </si>
  <si>
    <t>Sum</t>
  </si>
  <si>
    <t>Add data for Plagioclase</t>
  </si>
  <si>
    <t>Plag</t>
  </si>
  <si>
    <t>XAb</t>
  </si>
  <si>
    <t>X An</t>
  </si>
  <si>
    <t>Do not add data below this row (except where indicated)</t>
  </si>
  <si>
    <t>Fe2O3,calc</t>
  </si>
  <si>
    <t>FeO,calc</t>
  </si>
  <si>
    <t>H2O,calc</t>
  </si>
  <si>
    <t>O=F, Cl</t>
  </si>
  <si>
    <t>SUM</t>
  </si>
  <si>
    <t xml:space="preserve">      Fe3/Fe* = </t>
  </si>
  <si>
    <t>Formula per Holland and Blundy, 1994</t>
  </si>
  <si>
    <t>T-sites</t>
  </si>
  <si>
    <t>Si</t>
  </si>
  <si>
    <t>Aliv</t>
  </si>
  <si>
    <t>Al(total)</t>
  </si>
  <si>
    <t>M1,2,3 sites</t>
  </si>
  <si>
    <t>Alvi</t>
  </si>
  <si>
    <t>Ti</t>
  </si>
  <si>
    <t>Fe3+</t>
  </si>
  <si>
    <t>Mg</t>
  </si>
  <si>
    <t>Mn</t>
  </si>
  <si>
    <t>Fe2+</t>
  </si>
  <si>
    <t>Ca</t>
  </si>
  <si>
    <t>M4 site</t>
  </si>
  <si>
    <t>Fe</t>
  </si>
  <si>
    <t>Na</t>
  </si>
  <si>
    <t>A site</t>
  </si>
  <si>
    <t>K</t>
  </si>
  <si>
    <t>Sum A</t>
  </si>
  <si>
    <t>OH site</t>
  </si>
  <si>
    <t>O</t>
  </si>
  <si>
    <t>OH</t>
  </si>
  <si>
    <t>Sum cations</t>
  </si>
  <si>
    <t>Cation CHG</t>
  </si>
  <si>
    <t>Fe#</t>
  </si>
  <si>
    <t>Mg/Fe2+</t>
  </si>
  <si>
    <t>Mg/Fe</t>
  </si>
  <si>
    <t>XMg</t>
  </si>
  <si>
    <t>XOH</t>
  </si>
  <si>
    <t>cm</t>
  </si>
  <si>
    <t>XSi,T1</t>
  </si>
  <si>
    <t>XAl,T1</t>
  </si>
  <si>
    <t>XAl,M2</t>
  </si>
  <si>
    <t>Xvac,A</t>
  </si>
  <si>
    <t>XNa,A</t>
  </si>
  <si>
    <t>XNa,M4</t>
  </si>
  <si>
    <t>XCa,M4</t>
  </si>
  <si>
    <t>XK,A</t>
  </si>
  <si>
    <t>Ked-tr</t>
  </si>
  <si>
    <t>Thermometry based on arbitrary pressure (user may input arbitary pressures in Kb))</t>
  </si>
  <si>
    <t>P kb (var input)</t>
  </si>
  <si>
    <t>T (C) HB1 '94</t>
  </si>
  <si>
    <t>T (C) HB2 '94</t>
  </si>
  <si>
    <t>T (C) BH '90</t>
  </si>
  <si>
    <t>Results based on Schmidt pressure (used for purposes of calculation)</t>
  </si>
  <si>
    <t>Pschmidt (kb)</t>
  </si>
  <si>
    <t>Results based on iteration using Anderson and Smith pressure at various thermometers (note: jla prefers HB2 results)</t>
  </si>
  <si>
    <t>*</t>
  </si>
  <si>
    <t>HB 1 refers to Holland and Blundy Hbld-Plag thermometry calibration reaction edenite + 4 quartz = tremolite + albite</t>
  </si>
  <si>
    <t>HB 2 refers to Holland and Blundy Hbld-Plag thermometry calibration reaction edenite + albite = richterite + anorthite</t>
  </si>
  <si>
    <t>BH refers to Blundy and Holland Hbld-Plag thermometry calibration reaction edenite + 4 quartz = tremolite + albite</t>
  </si>
  <si>
    <t>Temperature based on Ti (Otten, 1984) - warning: semi empirical; best used to determine magmatic versus secondary compositions</t>
  </si>
  <si>
    <t>T (C) Ti-hbld</t>
  </si>
  <si>
    <t>**********************************************************************************************************************************</t>
    <phoneticPr fontId="0" type="noConversion"/>
  </si>
  <si>
    <t>Data below used for iterative calculations</t>
    <phoneticPr fontId="0" type="noConversion"/>
  </si>
  <si>
    <t>Iterations for Anderson and Smith/Holland and Blundy</t>
  </si>
  <si>
    <t>Iteration 1 (using T at Schmidt P)</t>
  </si>
  <si>
    <t>Pas HB1</t>
  </si>
  <si>
    <t>Pas HB2</t>
  </si>
  <si>
    <t>Pas BH</t>
  </si>
  <si>
    <t>Iteration 2 (using prior P for new T and P)</t>
  </si>
  <si>
    <t>T (C) HB1</t>
  </si>
  <si>
    <t xml:space="preserve">    P(Kb) HB1 </t>
  </si>
  <si>
    <t>T (C) HB2</t>
  </si>
  <si>
    <t xml:space="preserve">   P(Kb) HB2</t>
  </si>
  <si>
    <t>T (C) BH</t>
  </si>
  <si>
    <t xml:space="preserve">   P(Kb) BH</t>
  </si>
  <si>
    <t>Iteration 3</t>
  </si>
  <si>
    <t>Iteration 4</t>
  </si>
  <si>
    <t>Iteration 5</t>
  </si>
  <si>
    <t>Iteration 6</t>
  </si>
  <si>
    <t>Iteration 7</t>
  </si>
  <si>
    <t>T (C) HB1*</t>
  </si>
  <si>
    <t xml:space="preserve">    P(Kb) HB1*</t>
  </si>
  <si>
    <t>Formula per 23 Oxygens (all Fe as FeO)</t>
  </si>
  <si>
    <t>Atom prop</t>
  </si>
  <si>
    <t>f1</t>
  </si>
  <si>
    <t>f2</t>
  </si>
  <si>
    <t>f3</t>
  </si>
  <si>
    <t>f4</t>
  </si>
  <si>
    <t>f5</t>
  </si>
  <si>
    <t>f6</t>
  </si>
  <si>
    <t>f7</t>
  </si>
  <si>
    <t>f8</t>
  </si>
  <si>
    <t>f9</t>
  </si>
  <si>
    <t>f10</t>
  </si>
  <si>
    <t>smallest f1-5</t>
  </si>
  <si>
    <t>largest f6-10</t>
  </si>
  <si>
    <t xml:space="preserve">av f </t>
  </si>
  <si>
    <t>±</t>
  </si>
  <si>
    <t>Average T and P</t>
  </si>
  <si>
    <t>degree C</t>
  </si>
  <si>
    <t>kbar</t>
  </si>
  <si>
    <t xml:space="preserve">To use this spreadsheet, simply paste in amphibole (wt. % elements, excluding Sum) and plagioclase (mole fraction) analyses in the examples shown below and use the "Save As" option to protect the original.  Cells below the data section are not protected and modification could currupt calculations. </t>
    <phoneticPr fontId="0" type="noConversion"/>
  </si>
  <si>
    <t>D75 - Rush Creek granodiorite, Waugh Lake area, Sierras</t>
  </si>
  <si>
    <t>Sample</t>
  </si>
  <si>
    <t>D75</t>
  </si>
  <si>
    <t>**********************************************************************************************************************************</t>
    <phoneticPr fontId="0" type="noConversion"/>
  </si>
  <si>
    <t>Data below used for iterative calculations</t>
    <phoneticPr fontId="0" type="noConversion"/>
  </si>
  <si>
    <t>degrees C</t>
  </si>
  <si>
    <t>Plagioclase-Hornb+A1:R174lende Thermobarometry (temperature by Holland and Blundy, 1994; Blundy and Holland, 1990;</t>
  </si>
  <si>
    <t xml:space="preserve">To use this spreadsheet, simply paste in amphibole (wt. % elements, excluding Sum) and plagioclase (mole fraction) analyses in the examples shown below and use the "Save As" option to protect the original.  Cells below the data section are not protected and modification could currupt calculations. </t>
  </si>
  <si>
    <t>int</t>
  </si>
  <si>
    <t>1h</t>
  </si>
  <si>
    <t>4h</t>
  </si>
  <si>
    <t>5h</t>
  </si>
  <si>
    <t>8h</t>
  </si>
  <si>
    <t>9h</t>
  </si>
  <si>
    <t>8p_core</t>
  </si>
  <si>
    <t>8p_rim</t>
  </si>
  <si>
    <t>9p_int</t>
  </si>
  <si>
    <t>Waugh Lake pluton 05-183</t>
  </si>
  <si>
    <t>05-183</t>
  </si>
  <si>
    <t>KCL-536</t>
  </si>
  <si>
    <t>AB</t>
  </si>
  <si>
    <t xml:space="preserve">Tonalite and granite water-saturated solidi after Piwinskii (1968) plotted for reference with P-T estimates in Fig. 9. </t>
  </si>
  <si>
    <t>Table S1. Thermobarometry results.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</si>
</sst>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0">
    <font>
      <sz val="11"/>
      <color theme="1"/>
      <name val="Calibri"/>
      <family val="2"/>
      <scheme val="minor"/>
    </font>
    <font>
      <sz val="11"/>
      <name val="Calibri"/>
      <family val="2"/>
      <scheme val="minor"/>
    </font>
    <font>
      <sz val="11"/>
      <name val="Calibri"/>
      <family val="2"/>
    </font>
    <font>
      <b/>
      <sz val="11"/>
      <color theme="1"/>
      <name val="Calibri"/>
      <family val="2"/>
      <scheme val="minor"/>
    </font>
    <font>
      <b/>
      <sz val="10"/>
      <name val="Geneva"/>
    </font>
    <font>
      <u/>
      <sz val="10"/>
      <name val="Geneva"/>
    </font>
    <font>
      <sz val="10"/>
      <name val="Geneva"/>
    </font>
    <font>
      <b/>
      <u/>
      <sz val="10"/>
      <name val="Geneva"/>
    </font>
    <font>
      <b/>
      <sz val="11"/>
      <color theme="1"/>
      <name val="Calibri"/>
      <family val="2"/>
    </font>
    <font>
      <u/>
      <sz val="9"/>
      <name val="Geneva"/>
    </font>
  </fonts>
  <fills count="3">
    <fill>
      <patternFill patternType="none"/>
    </fill>
    <fill>
      <patternFill patternType="gray125"/>
    </fill>
    <fill>
      <patternFill patternType="solid">
        <fgColor indexed="4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26">
    <xf numFmtId="0" fontId="0" fillId="0" borderId="0" xfId="0"/>
    <xf numFmtId="0" fontId="0" fillId="0" borderId="1" xfId="0" applyBorder="1"/>
    <xf numFmtId="0" fontId="1" fillId="0" borderId="1" xfId="0" applyFont="1" applyBorder="1"/>
    <xf numFmtId="0" fontId="1" fillId="0" borderId="2" xfId="0" applyFont="1" applyBorder="1"/>
    <xf numFmtId="0" fontId="1" fillId="0" borderId="3" xfId="0" applyFont="1" applyBorder="1"/>
    <xf numFmtId="0" fontId="1" fillId="0" borderId="4" xfId="0" applyFont="1" applyBorder="1"/>
    <xf numFmtId="0" fontId="0" fillId="0" borderId="1" xfId="0" applyBorder="1" applyAlignment="1">
      <alignment horizontal="center"/>
    </xf>
    <xf numFmtId="1" fontId="0" fillId="0" borderId="1" xfId="0" applyNumberFormat="1" applyBorder="1" applyAlignment="1">
      <alignment horizontal="center"/>
    </xf>
    <xf numFmtId="164" fontId="0" fillId="0" borderId="1" xfId="0" applyNumberFormat="1" applyBorder="1" applyAlignment="1">
      <alignment horizontal="center"/>
    </xf>
    <xf numFmtId="0" fontId="3" fillId="0" borderId="0" xfId="0" applyFont="1"/>
    <xf numFmtId="0" fontId="1" fillId="0" borderId="0" xfId="0" applyFont="1" applyFill="1" applyBorder="1"/>
    <xf numFmtId="0" fontId="4" fillId="0" borderId="0" xfId="0" applyFont="1"/>
    <xf numFmtId="0" fontId="0" fillId="0" borderId="0" xfId="0" applyBorder="1"/>
    <xf numFmtId="0" fontId="5" fillId="0" borderId="0" xfId="0" applyFont="1"/>
    <xf numFmtId="0" fontId="6" fillId="0" borderId="0" xfId="0" applyFont="1" applyBorder="1"/>
    <xf numFmtId="0" fontId="7" fillId="0" borderId="0" xfId="0" applyFont="1"/>
    <xf numFmtId="0" fontId="0" fillId="0" borderId="0" xfId="0" applyAlignment="1">
      <alignment horizontal="right"/>
    </xf>
    <xf numFmtId="0" fontId="5" fillId="0" borderId="0" xfId="0" applyFont="1" applyAlignment="1">
      <alignment horizontal="right"/>
    </xf>
    <xf numFmtId="2" fontId="0" fillId="0" borderId="0" xfId="0" applyNumberFormat="1"/>
    <xf numFmtId="2" fontId="5" fillId="0" borderId="0" xfId="0" applyNumberFormat="1" applyFont="1"/>
    <xf numFmtId="2" fontId="0" fillId="0" borderId="0" xfId="0" applyNumberFormat="1" applyBorder="1"/>
    <xf numFmtId="165" fontId="4" fillId="0" borderId="0" xfId="0" applyNumberFormat="1" applyFont="1" applyFill="1" applyBorder="1" applyAlignment="1">
      <alignment horizontal="left"/>
    </xf>
    <xf numFmtId="165" fontId="4" fillId="0" borderId="0" xfId="0" applyNumberFormat="1" applyFont="1" applyAlignment="1">
      <alignment horizontal="center"/>
    </xf>
    <xf numFmtId="165" fontId="4" fillId="0" borderId="0" xfId="0" applyNumberFormat="1" applyFont="1" applyBorder="1" applyAlignment="1">
      <alignment horizontal="center"/>
    </xf>
    <xf numFmtId="165" fontId="7" fillId="0" borderId="0" xfId="0" applyNumberFormat="1" applyFont="1"/>
    <xf numFmtId="165" fontId="6" fillId="0" borderId="0" xfId="0" applyNumberFormat="1" applyFont="1"/>
    <xf numFmtId="165" fontId="6" fillId="0" borderId="0" xfId="0" applyNumberFormat="1" applyFont="1" applyBorder="1"/>
    <xf numFmtId="0" fontId="0" fillId="0" borderId="0" xfId="0" applyAlignment="1">
      <alignment horizontal="center"/>
    </xf>
    <xf numFmtId="165" fontId="0" fillId="0" borderId="0" xfId="0" applyNumberFormat="1"/>
    <xf numFmtId="165" fontId="7" fillId="0" borderId="0" xfId="0" applyNumberFormat="1" applyFont="1" applyFill="1" applyBorder="1" applyAlignment="1">
      <alignment horizontal="left"/>
    </xf>
    <xf numFmtId="2" fontId="5" fillId="0" borderId="0" xfId="0" applyNumberFormat="1" applyFont="1" applyBorder="1"/>
    <xf numFmtId="165" fontId="4" fillId="0" borderId="0" xfId="0" applyNumberFormat="1" applyFont="1" applyBorder="1"/>
    <xf numFmtId="165" fontId="4" fillId="0" borderId="0" xfId="0" applyNumberFormat="1" applyFont="1"/>
    <xf numFmtId="1" fontId="5" fillId="0" borderId="0" xfId="0" applyNumberFormat="1" applyFont="1"/>
    <xf numFmtId="165" fontId="0" fillId="0" borderId="0" xfId="0" applyNumberFormat="1" applyBorder="1"/>
    <xf numFmtId="165" fontId="5" fillId="0" borderId="0" xfId="0" applyNumberFormat="1" applyFont="1"/>
    <xf numFmtId="165" fontId="5" fillId="0" borderId="0" xfId="0" applyNumberFormat="1" applyFont="1" applyBorder="1"/>
    <xf numFmtId="165" fontId="0" fillId="2" borderId="0" xfId="0" applyNumberFormat="1" applyFill="1" applyBorder="1"/>
    <xf numFmtId="164" fontId="6" fillId="0" borderId="0" xfId="0" applyNumberFormat="1" applyFont="1"/>
    <xf numFmtId="164" fontId="6" fillId="0" borderId="0" xfId="0" applyNumberFormat="1" applyFont="1" applyBorder="1"/>
    <xf numFmtId="164" fontId="0" fillId="0" borderId="0" xfId="0" applyNumberFormat="1" applyBorder="1" applyAlignment="1">
      <alignment horizontal="right"/>
    </xf>
    <xf numFmtId="2" fontId="6" fillId="0" borderId="0" xfId="0" applyNumberFormat="1" applyFont="1"/>
    <xf numFmtId="2" fontId="6" fillId="0" borderId="0" xfId="0" applyNumberFormat="1" applyFont="1" applyBorder="1"/>
    <xf numFmtId="0" fontId="6" fillId="0" borderId="0" xfId="0" applyFont="1"/>
    <xf numFmtId="164" fontId="6" fillId="0" borderId="0" xfId="0" applyNumberFormat="1" applyFont="1" applyBorder="1" applyAlignment="1">
      <alignment horizontal="right"/>
    </xf>
    <xf numFmtId="0" fontId="7" fillId="0" borderId="5" xfId="0" applyFont="1" applyBorder="1"/>
    <xf numFmtId="0" fontId="0" fillId="0" borderId="6" xfId="0" applyBorder="1"/>
    <xf numFmtId="164" fontId="6" fillId="0" borderId="7" xfId="0" applyNumberFormat="1" applyFont="1" applyBorder="1"/>
    <xf numFmtId="2" fontId="6" fillId="0" borderId="8" xfId="0" applyNumberFormat="1" applyFont="1" applyBorder="1"/>
    <xf numFmtId="2" fontId="6" fillId="0" borderId="9" xfId="0" applyNumberFormat="1" applyFont="1" applyBorder="1"/>
    <xf numFmtId="164" fontId="4" fillId="0" borderId="7" xfId="0" applyNumberFormat="1" applyFont="1" applyBorder="1"/>
    <xf numFmtId="164" fontId="4" fillId="0" borderId="0" xfId="0" applyNumberFormat="1" applyFont="1" applyBorder="1"/>
    <xf numFmtId="164" fontId="4" fillId="0" borderId="6" xfId="0" applyNumberFormat="1" applyFont="1" applyBorder="1"/>
    <xf numFmtId="2" fontId="4" fillId="0" borderId="8" xfId="0" applyNumberFormat="1" applyFont="1" applyBorder="1"/>
    <xf numFmtId="2" fontId="4" fillId="0" borderId="9" xfId="0" applyNumberFormat="1" applyFont="1" applyBorder="1"/>
    <xf numFmtId="2" fontId="4" fillId="0" borderId="0" xfId="0" applyNumberFormat="1" applyFont="1" applyBorder="1"/>
    <xf numFmtId="164" fontId="6" fillId="0" borderId="6" xfId="0" applyNumberFormat="1" applyFont="1" applyBorder="1"/>
    <xf numFmtId="2" fontId="0" fillId="0" borderId="0" xfId="0" applyNumberFormat="1" applyAlignment="1">
      <alignment horizontal="right"/>
    </xf>
    <xf numFmtId="165" fontId="0" fillId="0" borderId="6" xfId="0" applyNumberFormat="1" applyBorder="1"/>
    <xf numFmtId="2" fontId="0" fillId="0" borderId="0" xfId="0" applyNumberFormat="1" applyBorder="1" applyAlignment="1">
      <alignment horizontal="right"/>
    </xf>
    <xf numFmtId="164" fontId="0" fillId="0" borderId="0" xfId="0" applyNumberFormat="1" applyBorder="1"/>
    <xf numFmtId="2" fontId="5" fillId="0" borderId="0" xfId="0" applyNumberFormat="1" applyFont="1" applyBorder="1" applyAlignment="1">
      <alignment horizontal="left"/>
    </xf>
    <xf numFmtId="165" fontId="4" fillId="0" borderId="0" xfId="0" applyNumberFormat="1" applyFont="1" applyFill="1" applyBorder="1"/>
    <xf numFmtId="165" fontId="0" fillId="0" borderId="0" xfId="0" applyNumberFormat="1" applyFill="1" applyBorder="1"/>
    <xf numFmtId="164" fontId="0" fillId="0" borderId="0" xfId="0" applyNumberFormat="1"/>
    <xf numFmtId="1" fontId="0" fillId="0" borderId="0" xfId="0" applyNumberFormat="1"/>
    <xf numFmtId="0" fontId="3" fillId="0" borderId="10" xfId="0" applyFont="1" applyBorder="1"/>
    <xf numFmtId="0" fontId="3" fillId="0" borderId="11" xfId="0" applyFont="1" applyBorder="1"/>
    <xf numFmtId="0" fontId="3" fillId="0" borderId="13" xfId="0" applyFont="1" applyBorder="1"/>
    <xf numFmtId="1" fontId="3" fillId="0" borderId="0" xfId="0" applyNumberFormat="1" applyFont="1" applyBorder="1"/>
    <xf numFmtId="0" fontId="8" fillId="0" borderId="0" xfId="0" applyFont="1" applyBorder="1"/>
    <xf numFmtId="0" fontId="3" fillId="0" borderId="15" xfId="0" applyFont="1" applyBorder="1"/>
    <xf numFmtId="164" fontId="3" fillId="0" borderId="16" xfId="0" applyNumberFormat="1" applyFont="1" applyBorder="1"/>
    <xf numFmtId="0" fontId="8" fillId="0" borderId="16" xfId="0" applyFont="1" applyBorder="1"/>
    <xf numFmtId="0" fontId="3" fillId="0" borderId="11" xfId="0" applyFont="1" applyBorder="1" applyAlignment="1">
      <alignment horizontal="right"/>
    </xf>
    <xf numFmtId="0" fontId="3" fillId="0" borderId="12" xfId="0" applyFont="1" applyBorder="1"/>
    <xf numFmtId="0" fontId="3" fillId="0" borderId="14" xfId="0" applyFont="1" applyBorder="1"/>
    <xf numFmtId="0" fontId="3" fillId="0" borderId="17" xfId="0" applyFont="1" applyBorder="1"/>
    <xf numFmtId="0" fontId="5" fillId="0" borderId="0" xfId="0" applyFont="1" applyAlignment="1">
      <alignment horizontal="center"/>
    </xf>
    <xf numFmtId="0" fontId="9" fillId="2" borderId="0" xfId="0" applyFont="1" applyFill="1" applyBorder="1" applyAlignment="1">
      <alignment horizontal="right"/>
    </xf>
    <xf numFmtId="0" fontId="0" fillId="2" borderId="0" xfId="0" applyFill="1" applyBorder="1" applyAlignment="1">
      <alignment horizontal="center"/>
    </xf>
    <xf numFmtId="164" fontId="5" fillId="0" borderId="0" xfId="0" applyNumberFormat="1" applyFont="1" applyBorder="1"/>
    <xf numFmtId="0" fontId="3" fillId="0" borderId="16" xfId="0" applyFont="1" applyBorder="1"/>
    <xf numFmtId="0" fontId="0" fillId="0" borderId="0" xfId="0" applyFill="1"/>
    <xf numFmtId="0" fontId="0" fillId="0" borderId="0" xfId="0" applyFill="1" applyBorder="1"/>
    <xf numFmtId="0" fontId="0" fillId="0" borderId="0" xfId="0" applyFont="1"/>
    <xf numFmtId="2" fontId="5" fillId="0" borderId="0" xfId="0" applyNumberFormat="1" applyFont="1" applyBorder="1" applyAlignment="1">
      <alignment horizontal="center"/>
    </xf>
    <xf numFmtId="0" fontId="9" fillId="0" borderId="0" xfId="0" applyFont="1" applyBorder="1" applyAlignment="1">
      <alignment horizontal="right"/>
    </xf>
    <xf numFmtId="164" fontId="0" fillId="0" borderId="0" xfId="0" applyNumberFormat="1" applyBorder="1" applyAlignment="1">
      <alignment horizontal="center"/>
    </xf>
    <xf numFmtId="164" fontId="0" fillId="0" borderId="0" xfId="0" applyNumberFormat="1" applyFill="1" applyBorder="1" applyAlignment="1">
      <alignment horizontal="center"/>
    </xf>
    <xf numFmtId="2" fontId="0" fillId="0" borderId="0" xfId="0" applyNumberFormat="1" applyFill="1" applyBorder="1"/>
    <xf numFmtId="2" fontId="5" fillId="0" borderId="0" xfId="0" applyNumberFormat="1" applyFont="1" applyFill="1" applyBorder="1"/>
    <xf numFmtId="2" fontId="0" fillId="0" borderId="0" xfId="0" applyNumberFormat="1" applyFill="1"/>
    <xf numFmtId="0" fontId="0" fillId="0" borderId="0" xfId="0" applyBorder="1" applyAlignment="1">
      <alignment horizontal="center"/>
    </xf>
    <xf numFmtId="0" fontId="0" fillId="0" borderId="0" xfId="0" applyFill="1" applyBorder="1" applyAlignment="1">
      <alignment horizontal="center"/>
    </xf>
    <xf numFmtId="165" fontId="0" fillId="0" borderId="0" xfId="0" applyNumberFormat="1" applyBorder="1" applyAlignment="1">
      <alignment horizontal="right"/>
    </xf>
    <xf numFmtId="165" fontId="0" fillId="0" borderId="0" xfId="0" applyNumberFormat="1" applyFill="1" applyBorder="1" applyAlignment="1">
      <alignment horizontal="right"/>
    </xf>
    <xf numFmtId="2" fontId="5" fillId="0" borderId="0" xfId="0" applyNumberFormat="1" applyFont="1" applyFill="1"/>
    <xf numFmtId="165" fontId="0" fillId="0" borderId="0" xfId="0" applyNumberFormat="1" applyFill="1"/>
    <xf numFmtId="165" fontId="5" fillId="0" borderId="0" xfId="0" applyNumberFormat="1" applyFont="1" applyFill="1"/>
    <xf numFmtId="164" fontId="6" fillId="0" borderId="0" xfId="0" applyNumberFormat="1" applyFont="1" applyFill="1" applyBorder="1"/>
    <xf numFmtId="164" fontId="0" fillId="0" borderId="0" xfId="0" applyNumberFormat="1" applyFill="1" applyBorder="1" applyAlignment="1">
      <alignment horizontal="right"/>
    </xf>
    <xf numFmtId="2" fontId="6" fillId="0" borderId="0" xfId="0" applyNumberFormat="1" applyFont="1" applyFill="1" applyBorder="1"/>
    <xf numFmtId="164" fontId="6" fillId="0" borderId="0" xfId="0" applyNumberFormat="1" applyFont="1" applyFill="1" applyBorder="1" applyAlignment="1">
      <alignment horizontal="right"/>
    </xf>
    <xf numFmtId="0" fontId="0" fillId="0" borderId="6" xfId="0" applyFill="1" applyBorder="1"/>
    <xf numFmtId="2" fontId="6" fillId="0" borderId="9" xfId="0" applyNumberFormat="1" applyFont="1" applyFill="1" applyBorder="1"/>
    <xf numFmtId="164" fontId="4" fillId="0" borderId="0" xfId="0" applyNumberFormat="1" applyFont="1" applyFill="1" applyBorder="1"/>
    <xf numFmtId="2" fontId="4" fillId="0" borderId="9" xfId="0" applyNumberFormat="1" applyFont="1" applyFill="1" applyBorder="1"/>
    <xf numFmtId="164" fontId="4" fillId="0" borderId="9" xfId="0" applyNumberFormat="1" applyFont="1" applyBorder="1"/>
    <xf numFmtId="165" fontId="4" fillId="0" borderId="0" xfId="0" applyNumberFormat="1" applyFont="1" applyFill="1" applyAlignment="1">
      <alignment horizontal="center"/>
    </xf>
    <xf numFmtId="2" fontId="5" fillId="0" borderId="0" xfId="0" applyNumberFormat="1" applyFont="1" applyFill="1" applyBorder="1" applyAlignment="1">
      <alignment horizontal="center"/>
    </xf>
    <xf numFmtId="1" fontId="0" fillId="0" borderId="0" xfId="0" applyNumberFormat="1" applyBorder="1" applyAlignment="1">
      <alignment horizontal="center"/>
    </xf>
    <xf numFmtId="1" fontId="0" fillId="0" borderId="0" xfId="0" applyNumberFormat="1" applyFill="1" applyBorder="1" applyAlignment="1">
      <alignment horizontal="center"/>
    </xf>
    <xf numFmtId="1" fontId="0" fillId="0" borderId="0" xfId="0" applyNumberFormat="1" applyAlignment="1">
      <alignment horizontal="center"/>
    </xf>
    <xf numFmtId="164" fontId="0" fillId="0" borderId="0" xfId="0" applyNumberFormat="1" applyFill="1"/>
    <xf numFmtId="164" fontId="0" fillId="0" borderId="0" xfId="0" applyNumberFormat="1" applyFont="1" applyBorder="1"/>
    <xf numFmtId="164" fontId="6" fillId="0" borderId="9" xfId="0" applyNumberFormat="1" applyFont="1" applyBorder="1"/>
    <xf numFmtId="164" fontId="4" fillId="0" borderId="0" xfId="0" applyNumberFormat="1" applyFont="1"/>
    <xf numFmtId="165" fontId="0" fillId="0" borderId="0" xfId="0" applyNumberFormat="1" applyFont="1" applyBorder="1"/>
    <xf numFmtId="164" fontId="5" fillId="0" borderId="0" xfId="0" applyNumberFormat="1" applyFont="1"/>
    <xf numFmtId="164" fontId="0" fillId="0" borderId="0" xfId="0" applyNumberFormat="1" applyFill="1" applyBorder="1"/>
    <xf numFmtId="164" fontId="4" fillId="0" borderId="0" xfId="0" applyNumberFormat="1" applyFont="1" applyAlignment="1">
      <alignment horizontal="center"/>
    </xf>
    <xf numFmtId="164" fontId="4" fillId="0" borderId="0" xfId="0" applyNumberFormat="1" applyFont="1" applyBorder="1" applyAlignment="1">
      <alignment horizontal="center"/>
    </xf>
    <xf numFmtId="164" fontId="4" fillId="0" borderId="0" xfId="0" applyNumberFormat="1" applyFont="1" applyFill="1" applyAlignment="1">
      <alignment horizontal="center"/>
    </xf>
    <xf numFmtId="164" fontId="5" fillId="0" borderId="0" xfId="0" applyNumberFormat="1" applyFont="1" applyFill="1"/>
    <xf numFmtId="164" fontId="3" fillId="0" borderId="0"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tabSelected="1" workbookViewId="0"/>
  </sheetViews>
  <sheetFormatPr defaultRowHeight="15"/>
  <cols>
    <col min="1" max="1" width="10" bestFit="1" customWidth="1"/>
    <col min="2" max="2" width="5.42578125" customWidth="1"/>
    <col min="3" max="3" width="4.7109375" bestFit="1" customWidth="1"/>
    <col min="4" max="4" width="4.5703125" customWidth="1"/>
    <col min="5" max="5" width="5.140625" customWidth="1"/>
    <col min="6" max="6" width="5.5703125" customWidth="1"/>
    <col min="7" max="7" width="4.5703125" customWidth="1"/>
    <col min="8" max="8" width="4.85546875" customWidth="1"/>
    <col min="9" max="9" width="4.7109375" customWidth="1"/>
    <col min="10" max="10" width="4.28515625" customWidth="1"/>
    <col min="11" max="11" width="5.28515625" customWidth="1"/>
    <col min="12" max="12" width="5.5703125" customWidth="1"/>
    <col min="13" max="13" width="5" customWidth="1"/>
    <col min="14" max="15" width="5.42578125" customWidth="1"/>
  </cols>
  <sheetData>
    <row r="1" spans="1:15">
      <c r="A1" s="9" t="s">
        <v>174</v>
      </c>
    </row>
    <row r="3" spans="1:15">
      <c r="A3" s="6" t="s">
        <v>0</v>
      </c>
      <c r="B3" s="6" t="s">
        <v>1</v>
      </c>
      <c r="C3" s="6" t="s">
        <v>3</v>
      </c>
      <c r="D3" s="6" t="s">
        <v>2</v>
      </c>
      <c r="E3" s="6" t="s">
        <v>3</v>
      </c>
    </row>
    <row r="4" spans="1:15">
      <c r="A4" s="1" t="s">
        <v>4</v>
      </c>
      <c r="B4" s="7">
        <v>777</v>
      </c>
      <c r="C4" s="7">
        <v>19</v>
      </c>
      <c r="D4" s="8">
        <v>1.8</v>
      </c>
      <c r="E4" s="8">
        <v>0.3</v>
      </c>
    </row>
    <row r="5" spans="1:15">
      <c r="A5" s="1" t="s">
        <v>5</v>
      </c>
      <c r="B5" s="7">
        <v>727</v>
      </c>
      <c r="C5" s="7">
        <v>36</v>
      </c>
      <c r="D5" s="8">
        <v>2.2999999999999998</v>
      </c>
      <c r="E5" s="8">
        <v>0.3</v>
      </c>
    </row>
    <row r="6" spans="1:15">
      <c r="A6" s="1" t="s">
        <v>6</v>
      </c>
      <c r="B6" s="7">
        <v>683</v>
      </c>
      <c r="C6" s="7">
        <v>23</v>
      </c>
      <c r="D6" s="8">
        <v>2.8</v>
      </c>
      <c r="E6" s="8">
        <v>0.4</v>
      </c>
    </row>
    <row r="7" spans="1:15">
      <c r="A7" s="1" t="s">
        <v>7</v>
      </c>
      <c r="B7" s="7">
        <v>734</v>
      </c>
      <c r="C7" s="7">
        <v>18</v>
      </c>
      <c r="D7" s="8">
        <v>2</v>
      </c>
      <c r="E7" s="8">
        <v>0.3</v>
      </c>
    </row>
    <row r="8" spans="1:15">
      <c r="A8" s="1" t="s">
        <v>8</v>
      </c>
      <c r="B8" s="7">
        <v>720</v>
      </c>
      <c r="C8" s="7">
        <v>13</v>
      </c>
      <c r="D8" s="8">
        <v>2.2000000000000002</v>
      </c>
      <c r="E8" s="8">
        <v>0.2</v>
      </c>
    </row>
    <row r="10" spans="1:15">
      <c r="A10" s="2" t="s">
        <v>9</v>
      </c>
      <c r="B10" s="2"/>
      <c r="C10" s="2">
        <v>890</v>
      </c>
      <c r="D10" s="2">
        <v>800</v>
      </c>
      <c r="E10" s="2">
        <v>755</v>
      </c>
      <c r="F10" s="2">
        <v>730</v>
      </c>
      <c r="G10" s="2">
        <v>715</v>
      </c>
      <c r="H10" s="2">
        <v>692</v>
      </c>
      <c r="I10" s="2">
        <v>679</v>
      </c>
      <c r="J10" s="2">
        <v>667</v>
      </c>
      <c r="K10" s="2">
        <v>658</v>
      </c>
      <c r="L10" s="2">
        <v>650</v>
      </c>
      <c r="M10" s="2">
        <v>645</v>
      </c>
      <c r="N10" s="2">
        <v>640</v>
      </c>
      <c r="O10" s="2">
        <v>635</v>
      </c>
    </row>
    <row r="11" spans="1:15">
      <c r="A11" s="3" t="s">
        <v>11</v>
      </c>
      <c r="B11" s="3"/>
      <c r="C11" s="3">
        <v>0.1</v>
      </c>
      <c r="D11" s="3">
        <v>0.5</v>
      </c>
      <c r="E11" s="3">
        <v>1</v>
      </c>
      <c r="F11" s="3">
        <v>1.5</v>
      </c>
      <c r="G11" s="3">
        <v>2</v>
      </c>
      <c r="H11" s="3">
        <v>3</v>
      </c>
      <c r="I11" s="3">
        <v>4</v>
      </c>
      <c r="J11" s="3">
        <v>5</v>
      </c>
      <c r="K11" s="3">
        <v>6</v>
      </c>
      <c r="L11" s="3">
        <v>7</v>
      </c>
      <c r="M11" s="3">
        <v>8</v>
      </c>
      <c r="N11" s="3">
        <v>9</v>
      </c>
      <c r="O11" s="3">
        <v>10</v>
      </c>
    </row>
    <row r="12" spans="1:15">
      <c r="A12" s="5"/>
      <c r="B12" s="5"/>
      <c r="C12" s="5"/>
      <c r="D12" s="5"/>
      <c r="E12" s="5"/>
      <c r="F12" s="5"/>
      <c r="G12" s="5"/>
      <c r="H12" s="5"/>
      <c r="I12" s="5"/>
      <c r="J12" s="5"/>
      <c r="K12" s="5"/>
      <c r="L12" s="5"/>
      <c r="M12" s="5"/>
      <c r="N12" s="5"/>
      <c r="O12" s="5"/>
    </row>
    <row r="13" spans="1:15">
      <c r="A13" s="4" t="s">
        <v>10</v>
      </c>
      <c r="B13" s="4"/>
      <c r="C13" s="4">
        <v>860</v>
      </c>
      <c r="D13" s="4">
        <v>775</v>
      </c>
      <c r="E13" s="4">
        <v>735</v>
      </c>
      <c r="F13" s="4">
        <v>705</v>
      </c>
      <c r="G13" s="4">
        <v>685</v>
      </c>
      <c r="H13" s="4">
        <v>655</v>
      </c>
      <c r="I13" s="4">
        <v>641</v>
      </c>
      <c r="J13" s="4">
        <v>633</v>
      </c>
      <c r="K13" s="4">
        <v>628</v>
      </c>
      <c r="L13" s="4">
        <v>623</v>
      </c>
      <c r="M13" s="4">
        <v>619</v>
      </c>
      <c r="N13" s="4">
        <v>616</v>
      </c>
      <c r="O13" s="4">
        <v>614</v>
      </c>
    </row>
    <row r="14" spans="1:15">
      <c r="A14" s="2" t="s">
        <v>12</v>
      </c>
      <c r="B14" s="2"/>
      <c r="C14" s="2">
        <v>0.1</v>
      </c>
      <c r="D14" s="2">
        <v>0.5</v>
      </c>
      <c r="E14" s="2">
        <v>1</v>
      </c>
      <c r="F14" s="2">
        <v>1.5</v>
      </c>
      <c r="G14" s="2">
        <v>2</v>
      </c>
      <c r="H14" s="2">
        <v>3</v>
      </c>
      <c r="I14" s="2">
        <v>4</v>
      </c>
      <c r="J14" s="2">
        <v>5</v>
      </c>
      <c r="K14" s="2">
        <v>6</v>
      </c>
      <c r="L14" s="2">
        <v>7</v>
      </c>
      <c r="M14" s="2">
        <v>8</v>
      </c>
      <c r="N14" s="2">
        <v>9</v>
      </c>
      <c r="O14" s="2">
        <v>10</v>
      </c>
    </row>
    <row r="16" spans="1:15">
      <c r="A16" s="10" t="s">
        <v>173</v>
      </c>
    </row>
  </sheetData>
  <pageMargins left="0.7" right="0.7" top="0.75" bottom="0.75" header="0.3" footer="0.3"/>
  <pageSetup orientation="landscape"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4"/>
  <sheetViews>
    <sheetView workbookViewId="0">
      <selection activeCell="G1" sqref="G1"/>
    </sheetView>
  </sheetViews>
  <sheetFormatPr defaultRowHeight="15"/>
  <cols>
    <col min="20" max="20" width="13.7109375" bestFit="1" customWidth="1"/>
    <col min="22" max="22" width="1.5703125" bestFit="1" customWidth="1"/>
    <col min="23" max="23" width="4.85546875" bestFit="1" customWidth="1"/>
  </cols>
  <sheetData>
    <row r="1" spans="1:8">
      <c r="A1" s="11" t="s">
        <v>158</v>
      </c>
      <c r="D1" s="12"/>
      <c r="E1" s="12"/>
      <c r="F1" s="12"/>
      <c r="H1" s="83"/>
    </row>
    <row r="2" spans="1:8">
      <c r="A2" s="11" t="s">
        <v>14</v>
      </c>
      <c r="D2" s="12"/>
      <c r="E2" s="12"/>
      <c r="F2" s="12"/>
      <c r="H2" s="83"/>
    </row>
    <row r="3" spans="1:8">
      <c r="D3" s="12"/>
      <c r="E3" s="12"/>
      <c r="F3" s="12"/>
      <c r="H3" s="83"/>
    </row>
    <row r="4" spans="1:8">
      <c r="A4" t="s">
        <v>15</v>
      </c>
      <c r="D4" s="12"/>
      <c r="E4" s="12"/>
      <c r="F4" s="12"/>
      <c r="H4" s="83"/>
    </row>
    <row r="5" spans="1:8">
      <c r="A5" t="s">
        <v>16</v>
      </c>
      <c r="B5" t="s">
        <v>17</v>
      </c>
      <c r="D5" s="12"/>
      <c r="E5" s="12"/>
      <c r="F5" s="12"/>
      <c r="H5" s="83"/>
    </row>
    <row r="6" spans="1:8">
      <c r="B6" t="s">
        <v>18</v>
      </c>
      <c r="D6" s="12"/>
      <c r="E6" s="12"/>
      <c r="F6" s="12"/>
      <c r="H6" s="83"/>
    </row>
    <row r="7" spans="1:8">
      <c r="B7" t="s">
        <v>19</v>
      </c>
      <c r="D7" s="12"/>
      <c r="E7" s="12"/>
      <c r="F7" s="12"/>
      <c r="H7" s="83"/>
    </row>
    <row r="8" spans="1:8">
      <c r="B8" t="s">
        <v>20</v>
      </c>
      <c r="D8" s="12"/>
      <c r="E8" s="12"/>
      <c r="F8" s="12"/>
      <c r="H8" s="83"/>
    </row>
    <row r="9" spans="1:8">
      <c r="B9" t="s">
        <v>21</v>
      </c>
      <c r="D9" s="12"/>
      <c r="E9" s="12"/>
      <c r="F9" s="12"/>
      <c r="H9" s="83"/>
    </row>
    <row r="10" spans="1:8">
      <c r="B10" t="s">
        <v>22</v>
      </c>
      <c r="D10" s="12"/>
      <c r="E10" s="12"/>
      <c r="F10" s="12"/>
      <c r="H10" s="83"/>
    </row>
    <row r="11" spans="1:8">
      <c r="B11" t="s">
        <v>23</v>
      </c>
      <c r="D11" s="12"/>
      <c r="E11" s="12"/>
      <c r="F11" s="12"/>
      <c r="H11" s="83"/>
    </row>
    <row r="12" spans="1:8">
      <c r="B12" t="s">
        <v>24</v>
      </c>
      <c r="D12" s="12"/>
      <c r="E12" s="12"/>
      <c r="F12" s="12"/>
      <c r="H12" s="83"/>
    </row>
    <row r="13" spans="1:8">
      <c r="D13" s="12"/>
      <c r="E13" s="12"/>
      <c r="F13" s="12"/>
      <c r="H13" s="83"/>
    </row>
    <row r="14" spans="1:8">
      <c r="A14" t="s">
        <v>159</v>
      </c>
      <c r="D14" s="12"/>
      <c r="E14" s="12"/>
      <c r="F14" s="12"/>
      <c r="H14" s="83"/>
    </row>
    <row r="15" spans="1:8">
      <c r="B15" t="s">
        <v>26</v>
      </c>
      <c r="D15" s="12"/>
      <c r="E15" s="12"/>
      <c r="F15" s="12"/>
      <c r="H15" s="83"/>
    </row>
    <row r="16" spans="1:8">
      <c r="A16" s="12"/>
      <c r="B16" s="14" t="s">
        <v>27</v>
      </c>
      <c r="D16" s="12"/>
      <c r="E16" s="12"/>
      <c r="F16" s="12"/>
      <c r="H16" s="83"/>
    </row>
    <row r="17" spans="1:21">
      <c r="A17" s="12"/>
      <c r="B17" s="14"/>
      <c r="D17" s="12"/>
      <c r="E17" s="11" t="s">
        <v>169</v>
      </c>
      <c r="F17" s="12"/>
      <c r="H17" s="83"/>
    </row>
    <row r="18" spans="1:21">
      <c r="A18" s="15" t="s">
        <v>28</v>
      </c>
      <c r="B18">
        <v>9</v>
      </c>
      <c r="C18">
        <v>11</v>
      </c>
      <c r="D18" s="12">
        <v>21</v>
      </c>
      <c r="E18" s="84">
        <v>22</v>
      </c>
      <c r="F18" s="12">
        <v>23</v>
      </c>
      <c r="G18" s="84">
        <v>24</v>
      </c>
      <c r="H18" s="84">
        <v>25</v>
      </c>
      <c r="I18" s="84">
        <v>26</v>
      </c>
      <c r="J18" s="84">
        <v>27</v>
      </c>
      <c r="K18" s="84">
        <v>28</v>
      </c>
      <c r="L18" s="84">
        <v>29</v>
      </c>
      <c r="M18" s="84">
        <v>34</v>
      </c>
      <c r="N18" s="84">
        <v>35</v>
      </c>
      <c r="O18" s="84">
        <v>36</v>
      </c>
      <c r="P18" s="85">
        <v>50</v>
      </c>
      <c r="Q18" s="84">
        <v>51</v>
      </c>
      <c r="R18" s="84">
        <v>52</v>
      </c>
      <c r="S18" s="84"/>
    </row>
    <row r="19" spans="1:21">
      <c r="A19" s="16" t="s">
        <v>30</v>
      </c>
      <c r="B19" t="s">
        <v>32</v>
      </c>
      <c r="C19" s="83" t="s">
        <v>33</v>
      </c>
      <c r="D19" t="s">
        <v>32</v>
      </c>
      <c r="E19" t="s">
        <v>160</v>
      </c>
      <c r="F19" t="s">
        <v>160</v>
      </c>
      <c r="G19" t="s">
        <v>160</v>
      </c>
      <c r="H19" s="83" t="s">
        <v>32</v>
      </c>
      <c r="I19" t="s">
        <v>32</v>
      </c>
      <c r="J19" t="s">
        <v>160</v>
      </c>
      <c r="K19" t="s">
        <v>160</v>
      </c>
      <c r="L19" t="s">
        <v>33</v>
      </c>
      <c r="M19" t="s">
        <v>160</v>
      </c>
      <c r="N19" t="s">
        <v>160</v>
      </c>
      <c r="O19" t="s">
        <v>160</v>
      </c>
      <c r="P19" t="s">
        <v>32</v>
      </c>
      <c r="Q19" t="s">
        <v>160</v>
      </c>
      <c r="R19" t="s">
        <v>160</v>
      </c>
      <c r="T19" s="86"/>
      <c r="U19" s="86"/>
    </row>
    <row r="20" spans="1:21">
      <c r="A20" s="78" t="s">
        <v>153</v>
      </c>
      <c r="B20" t="s">
        <v>170</v>
      </c>
      <c r="C20" t="s">
        <v>170</v>
      </c>
      <c r="D20" t="s">
        <v>170</v>
      </c>
      <c r="E20" t="s">
        <v>170</v>
      </c>
      <c r="F20" t="s">
        <v>170</v>
      </c>
      <c r="G20" t="s">
        <v>170</v>
      </c>
      <c r="H20" t="s">
        <v>170</v>
      </c>
      <c r="I20" t="s">
        <v>170</v>
      </c>
      <c r="J20" t="s">
        <v>170</v>
      </c>
      <c r="K20" t="s">
        <v>170</v>
      </c>
      <c r="L20" t="s">
        <v>170</v>
      </c>
      <c r="M20" t="s">
        <v>170</v>
      </c>
      <c r="N20" t="s">
        <v>170</v>
      </c>
      <c r="O20" t="s">
        <v>170</v>
      </c>
      <c r="P20" t="s">
        <v>170</v>
      </c>
      <c r="Q20" t="s">
        <v>170</v>
      </c>
      <c r="R20" t="s">
        <v>170</v>
      </c>
      <c r="T20" s="87"/>
      <c r="U20" s="87"/>
    </row>
    <row r="21" spans="1:21">
      <c r="A21" s="17" t="s">
        <v>31</v>
      </c>
      <c r="B21" s="88" t="s">
        <v>161</v>
      </c>
      <c r="C21" s="89" t="s">
        <v>161</v>
      </c>
      <c r="D21" s="88" t="s">
        <v>162</v>
      </c>
      <c r="E21" s="88" t="s">
        <v>162</v>
      </c>
      <c r="F21" s="88" t="s">
        <v>162</v>
      </c>
      <c r="G21" s="88" t="s">
        <v>162</v>
      </c>
      <c r="H21" s="89" t="s">
        <v>162</v>
      </c>
      <c r="I21" s="88" t="s">
        <v>163</v>
      </c>
      <c r="J21" s="88" t="s">
        <v>163</v>
      </c>
      <c r="K21" s="88" t="s">
        <v>163</v>
      </c>
      <c r="L21" s="88" t="s">
        <v>163</v>
      </c>
      <c r="M21" s="88" t="s">
        <v>164</v>
      </c>
      <c r="N21" s="88" t="s">
        <v>164</v>
      </c>
      <c r="O21" s="88" t="s">
        <v>164</v>
      </c>
      <c r="P21" s="88" t="s">
        <v>165</v>
      </c>
      <c r="Q21" s="88" t="s">
        <v>165</v>
      </c>
      <c r="R21" s="88" t="s">
        <v>165</v>
      </c>
      <c r="S21" s="88"/>
      <c r="T21" s="88"/>
      <c r="U21" s="88"/>
    </row>
    <row r="22" spans="1:21">
      <c r="A22" s="18" t="s">
        <v>35</v>
      </c>
      <c r="B22" s="20">
        <v>46.642000000000003</v>
      </c>
      <c r="C22" s="90">
        <v>46.326999999999998</v>
      </c>
      <c r="D22" s="20">
        <v>45.755000000000003</v>
      </c>
      <c r="E22" s="20">
        <v>44.994</v>
      </c>
      <c r="F22" s="20">
        <v>46.231000000000002</v>
      </c>
      <c r="G22" s="20">
        <v>46.601999999999997</v>
      </c>
      <c r="H22" s="90">
        <v>45.722000000000001</v>
      </c>
      <c r="I22" s="20">
        <v>45.917999999999999</v>
      </c>
      <c r="J22" s="20">
        <v>45.497</v>
      </c>
      <c r="K22" s="20">
        <v>45.83</v>
      </c>
      <c r="L22" s="20">
        <v>45.423999999999999</v>
      </c>
      <c r="M22" s="20">
        <v>46.732999999999997</v>
      </c>
      <c r="N22" s="20">
        <v>46.372999999999998</v>
      </c>
      <c r="O22" s="20">
        <v>46.738999999999997</v>
      </c>
      <c r="P22" s="20">
        <v>44.558999999999997</v>
      </c>
      <c r="Q22" s="20">
        <v>44.423999999999999</v>
      </c>
      <c r="R22" s="20">
        <v>46.258000000000003</v>
      </c>
      <c r="S22" s="20"/>
      <c r="T22" s="20"/>
      <c r="U22" s="20"/>
    </row>
    <row r="23" spans="1:21">
      <c r="A23" s="18" t="s">
        <v>36</v>
      </c>
      <c r="B23" s="20">
        <v>1.4570000000000001</v>
      </c>
      <c r="C23" s="90">
        <v>1.42</v>
      </c>
      <c r="D23" s="20">
        <v>1.7689999999999999</v>
      </c>
      <c r="E23" s="20">
        <v>2</v>
      </c>
      <c r="F23" s="20">
        <v>1.6279999999999999</v>
      </c>
      <c r="G23" s="20">
        <v>1.462</v>
      </c>
      <c r="H23" s="90">
        <v>1.444</v>
      </c>
      <c r="I23" s="20">
        <v>1.849</v>
      </c>
      <c r="J23" s="20">
        <v>1.8120000000000001</v>
      </c>
      <c r="K23" s="20">
        <v>1.6870000000000001</v>
      </c>
      <c r="L23" s="20">
        <v>1.3640000000000001</v>
      </c>
      <c r="M23" s="20">
        <v>1.47</v>
      </c>
      <c r="N23" s="20">
        <v>1.482</v>
      </c>
      <c r="O23" s="20">
        <v>1.387</v>
      </c>
      <c r="P23" s="20">
        <v>2.169</v>
      </c>
      <c r="Q23" s="20">
        <v>2.06</v>
      </c>
      <c r="R23" s="20">
        <v>1.448</v>
      </c>
      <c r="S23" s="20"/>
      <c r="T23" s="20"/>
      <c r="U23" s="20"/>
    </row>
    <row r="24" spans="1:21">
      <c r="A24" s="18" t="s">
        <v>37</v>
      </c>
      <c r="B24" s="20">
        <v>7.2329999999999997</v>
      </c>
      <c r="C24" s="90">
        <v>7.4749999999999996</v>
      </c>
      <c r="D24" s="20">
        <v>7.6719999999999997</v>
      </c>
      <c r="E24" s="20">
        <v>8.4719999999999995</v>
      </c>
      <c r="F24" s="20">
        <v>7.5389999999999997</v>
      </c>
      <c r="G24" s="20">
        <v>7.2220000000000004</v>
      </c>
      <c r="H24" s="90">
        <v>7.8680000000000003</v>
      </c>
      <c r="I24" s="20">
        <v>7.7290000000000001</v>
      </c>
      <c r="J24" s="20">
        <v>7.734</v>
      </c>
      <c r="K24" s="20">
        <v>7.4690000000000003</v>
      </c>
      <c r="L24" s="20">
        <v>8.0039999999999996</v>
      </c>
      <c r="M24" s="20">
        <v>7.077</v>
      </c>
      <c r="N24" s="20">
        <v>7.1539999999999999</v>
      </c>
      <c r="O24" s="20">
        <v>7.0069999999999997</v>
      </c>
      <c r="P24" s="20">
        <v>8.6430000000000007</v>
      </c>
      <c r="Q24" s="20">
        <v>8.5259999999999998</v>
      </c>
      <c r="R24" s="20">
        <v>7.1189999999999998</v>
      </c>
      <c r="S24" s="20"/>
      <c r="T24" s="20"/>
      <c r="U24" s="20"/>
    </row>
    <row r="25" spans="1:21">
      <c r="A25" s="18" t="s">
        <v>38</v>
      </c>
      <c r="B25" s="20">
        <v>15.714</v>
      </c>
      <c r="C25" s="90">
        <v>15.358000000000001</v>
      </c>
      <c r="D25" s="20">
        <v>15.673</v>
      </c>
      <c r="E25" s="20">
        <v>16.628</v>
      </c>
      <c r="F25" s="20">
        <v>15.676</v>
      </c>
      <c r="G25" s="20">
        <v>15.872999999999999</v>
      </c>
      <c r="H25" s="90">
        <v>16.526</v>
      </c>
      <c r="I25" s="20">
        <v>15.494999999999999</v>
      </c>
      <c r="J25" s="20">
        <v>15.728999999999999</v>
      </c>
      <c r="K25" s="20">
        <v>16.169</v>
      </c>
      <c r="L25" s="20">
        <v>16.594000000000001</v>
      </c>
      <c r="M25" s="20">
        <v>15.53</v>
      </c>
      <c r="N25" s="20">
        <v>15.694000000000001</v>
      </c>
      <c r="O25" s="20">
        <v>15.872</v>
      </c>
      <c r="P25" s="20">
        <v>15.388999999999999</v>
      </c>
      <c r="Q25" s="20">
        <v>16.318000000000001</v>
      </c>
      <c r="R25" s="20">
        <v>16.210999999999999</v>
      </c>
      <c r="S25" s="20"/>
      <c r="T25" s="20"/>
      <c r="U25" s="20"/>
    </row>
    <row r="26" spans="1:21">
      <c r="A26" s="18" t="s">
        <v>39</v>
      </c>
      <c r="B26" s="20">
        <v>12.792</v>
      </c>
      <c r="C26" s="90">
        <v>12.853999999999999</v>
      </c>
      <c r="D26" s="20">
        <v>12.661</v>
      </c>
      <c r="E26" s="20">
        <v>12.02</v>
      </c>
      <c r="F26" s="20">
        <v>12.654</v>
      </c>
      <c r="G26" s="20">
        <v>12.903</v>
      </c>
      <c r="H26" s="90">
        <v>12.079000000000001</v>
      </c>
      <c r="I26" s="20">
        <v>12.853</v>
      </c>
      <c r="J26" s="20">
        <v>12.586</v>
      </c>
      <c r="K26" s="20">
        <v>12.417999999999999</v>
      </c>
      <c r="L26" s="20">
        <v>12.064</v>
      </c>
      <c r="M26" s="20">
        <v>13.055999999999999</v>
      </c>
      <c r="N26" s="20">
        <v>12.885</v>
      </c>
      <c r="O26" s="20">
        <v>12.778</v>
      </c>
      <c r="P26" s="20">
        <v>12.521000000000001</v>
      </c>
      <c r="Q26" s="20">
        <v>12.183</v>
      </c>
      <c r="R26" s="20">
        <v>12.792999999999999</v>
      </c>
      <c r="S26" s="20"/>
      <c r="T26" s="20"/>
      <c r="U26" s="20"/>
    </row>
    <row r="27" spans="1:21">
      <c r="A27" s="18" t="s">
        <v>40</v>
      </c>
      <c r="B27" s="20">
        <v>0.63700000000000001</v>
      </c>
      <c r="C27" s="90">
        <v>0.60499999999999998</v>
      </c>
      <c r="D27" s="20">
        <v>0.56200000000000006</v>
      </c>
      <c r="E27" s="20">
        <v>0.55700000000000005</v>
      </c>
      <c r="F27" s="20">
        <v>0.61899999999999999</v>
      </c>
      <c r="G27" s="20">
        <v>0.56499999999999995</v>
      </c>
      <c r="H27" s="90">
        <v>0.50700000000000001</v>
      </c>
      <c r="I27" s="20">
        <v>0.52800000000000002</v>
      </c>
      <c r="J27" s="20">
        <v>0.51600000000000001</v>
      </c>
      <c r="K27" s="20">
        <v>0.63500000000000001</v>
      </c>
      <c r="L27" s="20">
        <v>0.58699999999999997</v>
      </c>
      <c r="M27" s="20">
        <v>0.60299999999999998</v>
      </c>
      <c r="N27" s="20">
        <v>0.64400000000000002</v>
      </c>
      <c r="O27" s="20">
        <v>0.61499999999999999</v>
      </c>
      <c r="P27" s="20">
        <v>0.49299999999999999</v>
      </c>
      <c r="Q27" s="20">
        <v>0.58099999999999996</v>
      </c>
      <c r="R27" s="20">
        <v>0.59199999999999997</v>
      </c>
      <c r="S27" s="20"/>
      <c r="T27" s="20"/>
      <c r="U27" s="20"/>
    </row>
    <row r="28" spans="1:21">
      <c r="A28" s="18" t="s">
        <v>41</v>
      </c>
      <c r="B28" s="20">
        <v>11.701000000000001</v>
      </c>
      <c r="C28" s="90">
        <v>11.885</v>
      </c>
      <c r="D28" s="20">
        <v>11.769</v>
      </c>
      <c r="E28" s="20">
        <v>11.786</v>
      </c>
      <c r="F28" s="20">
        <v>11.574999999999999</v>
      </c>
      <c r="G28" s="20">
        <v>11.708</v>
      </c>
      <c r="H28" s="90">
        <v>11.901</v>
      </c>
      <c r="I28" s="20">
        <v>11.5</v>
      </c>
      <c r="J28" s="20">
        <v>11.593</v>
      </c>
      <c r="K28" s="20">
        <v>11.206</v>
      </c>
      <c r="L28" s="20">
        <v>11.788</v>
      </c>
      <c r="M28" s="20">
        <v>11.337999999999999</v>
      </c>
      <c r="N28" s="20">
        <v>11.058999999999999</v>
      </c>
      <c r="O28" s="20">
        <v>11.512</v>
      </c>
      <c r="P28" s="20">
        <v>11.411</v>
      </c>
      <c r="Q28" s="20">
        <v>11.488</v>
      </c>
      <c r="R28" s="20">
        <v>11.577999999999999</v>
      </c>
      <c r="S28" s="20"/>
      <c r="T28" s="20"/>
      <c r="U28" s="20"/>
    </row>
    <row r="29" spans="1:21">
      <c r="A29" s="18" t="s">
        <v>42</v>
      </c>
      <c r="B29" s="20">
        <v>1.0509999999999999</v>
      </c>
      <c r="C29" s="90">
        <v>0.91900000000000004</v>
      </c>
      <c r="D29" s="20">
        <v>1.0940000000000001</v>
      </c>
      <c r="E29" s="20">
        <v>1.208</v>
      </c>
      <c r="F29" s="20">
        <v>1.204</v>
      </c>
      <c r="G29" s="20">
        <v>0.96299999999999997</v>
      </c>
      <c r="H29" s="90">
        <v>0.88</v>
      </c>
      <c r="I29" s="20">
        <v>1.1870000000000001</v>
      </c>
      <c r="J29" s="20">
        <v>1.2829999999999999</v>
      </c>
      <c r="K29" s="20">
        <v>1.262</v>
      </c>
      <c r="L29" s="20">
        <v>1.034</v>
      </c>
      <c r="M29" s="20">
        <v>1.111</v>
      </c>
      <c r="N29" s="20">
        <v>1.2669999999999999</v>
      </c>
      <c r="O29" s="20">
        <v>1.0620000000000001</v>
      </c>
      <c r="P29" s="20">
        <v>1.48</v>
      </c>
      <c r="Q29" s="20">
        <v>1.367</v>
      </c>
      <c r="R29" s="20">
        <v>1.1120000000000001</v>
      </c>
      <c r="S29" s="20"/>
      <c r="T29" s="20"/>
      <c r="U29" s="20"/>
    </row>
    <row r="30" spans="1:21">
      <c r="A30" s="18" t="s">
        <v>43</v>
      </c>
      <c r="B30" s="20">
        <v>0.71099999999999997</v>
      </c>
      <c r="C30" s="90">
        <v>0.77900000000000003</v>
      </c>
      <c r="D30" s="20">
        <v>0.86</v>
      </c>
      <c r="E30" s="20">
        <v>0.90300000000000002</v>
      </c>
      <c r="F30" s="20">
        <v>0.79200000000000004</v>
      </c>
      <c r="G30" s="20">
        <v>0.752</v>
      </c>
      <c r="H30" s="90">
        <v>0.79600000000000004</v>
      </c>
      <c r="I30" s="20">
        <v>0.80700000000000005</v>
      </c>
      <c r="J30" s="20">
        <v>0.872</v>
      </c>
      <c r="K30" s="20">
        <v>0.749</v>
      </c>
      <c r="L30" s="20">
        <v>0.90100000000000002</v>
      </c>
      <c r="M30" s="20">
        <v>0.67900000000000005</v>
      </c>
      <c r="N30" s="20">
        <v>0.70399999999999996</v>
      </c>
      <c r="O30" s="20">
        <v>0.66300000000000003</v>
      </c>
      <c r="P30" s="20">
        <v>0.94799999999999995</v>
      </c>
      <c r="Q30" s="20">
        <v>0.89700000000000002</v>
      </c>
      <c r="R30" s="20">
        <v>0.76400000000000001</v>
      </c>
      <c r="S30" s="20"/>
      <c r="T30" s="20"/>
      <c r="U30" s="20"/>
    </row>
    <row r="31" spans="1:21">
      <c r="A31" s="18" t="s">
        <v>44</v>
      </c>
      <c r="B31" s="20">
        <v>0</v>
      </c>
      <c r="C31" s="90">
        <v>0</v>
      </c>
      <c r="D31" s="20">
        <v>0</v>
      </c>
      <c r="E31" s="20">
        <v>0</v>
      </c>
      <c r="F31" s="20">
        <v>0</v>
      </c>
      <c r="G31" s="20">
        <v>0</v>
      </c>
      <c r="H31" s="90">
        <v>0</v>
      </c>
      <c r="I31" s="20">
        <v>0</v>
      </c>
      <c r="J31" s="20">
        <v>0</v>
      </c>
      <c r="K31" s="20">
        <v>0</v>
      </c>
      <c r="L31" s="20">
        <v>0</v>
      </c>
      <c r="M31" s="20">
        <v>0</v>
      </c>
      <c r="N31" s="20">
        <v>0</v>
      </c>
      <c r="O31" s="20">
        <v>0</v>
      </c>
      <c r="P31" s="20">
        <v>0</v>
      </c>
      <c r="Q31" s="20">
        <v>0</v>
      </c>
      <c r="R31" s="20">
        <v>0</v>
      </c>
      <c r="S31" s="20"/>
      <c r="T31" s="20"/>
      <c r="U31" s="20"/>
    </row>
    <row r="32" spans="1:21">
      <c r="A32" s="19" t="s">
        <v>45</v>
      </c>
      <c r="B32" s="30">
        <v>4.5999999999999999E-2</v>
      </c>
      <c r="C32" s="91">
        <v>5.7000000000000002E-2</v>
      </c>
      <c r="D32" s="30">
        <v>0.06</v>
      </c>
      <c r="E32" s="30">
        <v>7.1999999999999995E-2</v>
      </c>
      <c r="F32" s="30">
        <v>5.1999999999999998E-2</v>
      </c>
      <c r="G32" s="30">
        <v>5.0999999999999997E-2</v>
      </c>
      <c r="H32" s="91">
        <v>4.9000000000000002E-2</v>
      </c>
      <c r="I32" s="30">
        <v>6.6000000000000003E-2</v>
      </c>
      <c r="J32" s="30">
        <v>6.0999999999999999E-2</v>
      </c>
      <c r="K32" s="30">
        <v>6.4000000000000001E-2</v>
      </c>
      <c r="L32" s="30">
        <v>5.8999999999999997E-2</v>
      </c>
      <c r="M32" s="30">
        <v>6.2E-2</v>
      </c>
      <c r="N32" s="30">
        <v>4.4999999999999998E-2</v>
      </c>
      <c r="O32" s="30">
        <v>6.5000000000000002E-2</v>
      </c>
      <c r="P32" s="30">
        <v>7.1999999999999995E-2</v>
      </c>
      <c r="Q32" s="30">
        <v>7.1999999999999995E-2</v>
      </c>
      <c r="R32" s="30">
        <v>5.5E-2</v>
      </c>
      <c r="S32" s="30"/>
      <c r="T32" s="30"/>
      <c r="U32" s="30"/>
    </row>
    <row r="33" spans="1:21">
      <c r="A33" s="18" t="s">
        <v>46</v>
      </c>
      <c r="B33" s="18">
        <f>SUM(B22:B32)</f>
        <v>97.984000000000023</v>
      </c>
      <c r="C33" s="92">
        <f t="shared" ref="C33:R33" si="0">SUM(C22:C32)</f>
        <v>97.679000000000002</v>
      </c>
      <c r="D33" s="18">
        <f t="shared" si="0"/>
        <v>97.875</v>
      </c>
      <c r="E33" s="18">
        <f t="shared" si="0"/>
        <v>98.64</v>
      </c>
      <c r="F33" s="20">
        <f t="shared" si="0"/>
        <v>97.97</v>
      </c>
      <c r="G33" s="18">
        <f t="shared" si="0"/>
        <v>98.100999999999999</v>
      </c>
      <c r="H33" s="92">
        <f>SUM(H22:H32)</f>
        <v>97.77200000000002</v>
      </c>
      <c r="I33" s="18">
        <f t="shared" si="0"/>
        <v>97.932000000000002</v>
      </c>
      <c r="J33" s="18">
        <f t="shared" si="0"/>
        <v>97.683000000000007</v>
      </c>
      <c r="K33" s="18">
        <f t="shared" si="0"/>
        <v>97.489000000000004</v>
      </c>
      <c r="L33" s="18">
        <f t="shared" si="0"/>
        <v>97.818999999999988</v>
      </c>
      <c r="M33" s="18">
        <f t="shared" si="0"/>
        <v>97.658999999999978</v>
      </c>
      <c r="N33" s="18">
        <f t="shared" si="0"/>
        <v>97.307000000000002</v>
      </c>
      <c r="O33" s="18">
        <f t="shared" si="0"/>
        <v>97.699999999999989</v>
      </c>
      <c r="P33" s="18">
        <f t="shared" si="0"/>
        <v>97.684999999999988</v>
      </c>
      <c r="Q33" s="20">
        <f t="shared" si="0"/>
        <v>97.916000000000011</v>
      </c>
      <c r="R33" s="18">
        <f t="shared" si="0"/>
        <v>97.93</v>
      </c>
      <c r="S33" s="18"/>
      <c r="T33" s="18"/>
      <c r="U33" s="18"/>
    </row>
    <row r="34" spans="1:21">
      <c r="A34" s="18"/>
      <c r="B34" s="18"/>
      <c r="C34" s="18"/>
      <c r="D34" s="20"/>
      <c r="E34" s="18"/>
      <c r="F34" s="20"/>
      <c r="G34" s="18"/>
      <c r="H34" s="92"/>
      <c r="I34" s="18"/>
      <c r="J34" s="18"/>
      <c r="K34" s="18"/>
      <c r="L34" s="18"/>
      <c r="M34" s="18"/>
      <c r="N34" s="18"/>
      <c r="O34" s="18"/>
      <c r="P34" s="18"/>
      <c r="Q34" s="20"/>
      <c r="R34" s="18"/>
      <c r="S34" s="18"/>
      <c r="T34" s="18"/>
      <c r="U34" s="18"/>
    </row>
    <row r="35" spans="1:21">
      <c r="A35" s="21"/>
      <c r="B35" s="22"/>
      <c r="C35" s="22"/>
      <c r="D35" s="23"/>
      <c r="E35" s="18"/>
      <c r="F35" s="20"/>
      <c r="G35" s="18"/>
      <c r="H35" s="92"/>
      <c r="I35" s="18"/>
      <c r="J35" s="18"/>
      <c r="K35" s="18"/>
      <c r="L35" s="18"/>
      <c r="M35" s="22"/>
      <c r="N35" s="22"/>
      <c r="O35" s="22"/>
      <c r="P35" s="18"/>
      <c r="Q35" s="20"/>
      <c r="R35" s="18"/>
      <c r="S35" s="18"/>
      <c r="T35" s="18"/>
      <c r="U35" s="18"/>
    </row>
    <row r="36" spans="1:21">
      <c r="A36" s="24" t="s">
        <v>47</v>
      </c>
      <c r="B36" s="25"/>
      <c r="C36" s="25"/>
      <c r="D36" s="26"/>
      <c r="E36" s="18"/>
      <c r="F36" s="20"/>
      <c r="G36" s="18"/>
      <c r="H36" s="92"/>
      <c r="I36" s="18"/>
      <c r="J36" s="18"/>
      <c r="K36" s="18"/>
      <c r="L36" s="18"/>
      <c r="M36" s="25"/>
      <c r="N36" s="25"/>
      <c r="O36" s="25"/>
      <c r="P36" s="18"/>
      <c r="Q36" s="20"/>
      <c r="R36" s="18"/>
      <c r="S36" s="18"/>
      <c r="T36" s="18"/>
      <c r="U36" s="18"/>
    </row>
    <row r="37" spans="1:21">
      <c r="A37" s="27" t="s">
        <v>48</v>
      </c>
      <c r="B37" s="93" t="s">
        <v>166</v>
      </c>
      <c r="C37" s="93" t="s">
        <v>167</v>
      </c>
      <c r="D37" s="93" t="s">
        <v>166</v>
      </c>
      <c r="E37" s="93" t="s">
        <v>166</v>
      </c>
      <c r="F37" s="93" t="s">
        <v>166</v>
      </c>
      <c r="G37" s="93" t="s">
        <v>166</v>
      </c>
      <c r="H37" s="94" t="s">
        <v>166</v>
      </c>
      <c r="I37" s="93" t="s">
        <v>168</v>
      </c>
      <c r="J37" s="93" t="s">
        <v>168</v>
      </c>
      <c r="K37" s="93" t="s">
        <v>168</v>
      </c>
      <c r="L37" s="93" t="s">
        <v>168</v>
      </c>
      <c r="M37" s="93" t="s">
        <v>166</v>
      </c>
      <c r="N37" s="93" t="s">
        <v>166</v>
      </c>
      <c r="O37" s="93" t="s">
        <v>166</v>
      </c>
      <c r="P37" s="93" t="s">
        <v>168</v>
      </c>
      <c r="Q37" s="93" t="s">
        <v>168</v>
      </c>
      <c r="R37" s="93" t="s">
        <v>168</v>
      </c>
      <c r="S37" s="93"/>
      <c r="T37" s="93"/>
      <c r="U37" s="93"/>
    </row>
    <row r="38" spans="1:21">
      <c r="A38" s="27" t="s">
        <v>49</v>
      </c>
      <c r="B38" s="95">
        <v>0.61499999999999999</v>
      </c>
      <c r="C38" s="95">
        <v>0.64300000000000002</v>
      </c>
      <c r="D38" s="95">
        <v>0.61499999999999999</v>
      </c>
      <c r="E38" s="95">
        <v>0.61499999999999999</v>
      </c>
      <c r="F38" s="95">
        <v>0.61499999999999999</v>
      </c>
      <c r="G38" s="95">
        <v>0.61499999999999999</v>
      </c>
      <c r="H38" s="96">
        <v>0.61499999999999999</v>
      </c>
      <c r="I38" s="95">
        <v>0.57699999999999996</v>
      </c>
      <c r="J38" s="95">
        <v>0.57699999999999996</v>
      </c>
      <c r="K38" s="95">
        <v>0.57699999999999996</v>
      </c>
      <c r="L38" s="95">
        <v>0.57699999999999996</v>
      </c>
      <c r="M38" s="95">
        <v>0.61499999999999999</v>
      </c>
      <c r="N38" s="95">
        <v>0.61499999999999999</v>
      </c>
      <c r="O38" s="95">
        <v>0.61499999999999999</v>
      </c>
      <c r="P38" s="95">
        <v>0.57699999999999996</v>
      </c>
      <c r="Q38" s="95">
        <v>0.57699999999999996</v>
      </c>
      <c r="R38" s="95">
        <v>0.57699999999999996</v>
      </c>
      <c r="S38" s="95"/>
      <c r="T38" s="95"/>
      <c r="U38" s="95"/>
    </row>
    <row r="39" spans="1:21">
      <c r="A39" s="27" t="s">
        <v>50</v>
      </c>
      <c r="B39" s="95">
        <v>0.377</v>
      </c>
      <c r="C39" s="95">
        <v>0.34899999999999998</v>
      </c>
      <c r="D39" s="95">
        <v>0.377</v>
      </c>
      <c r="E39" s="95">
        <v>0.377</v>
      </c>
      <c r="F39" s="95">
        <v>0.377</v>
      </c>
      <c r="G39" s="95">
        <v>0.377</v>
      </c>
      <c r="H39" s="96">
        <v>0.377</v>
      </c>
      <c r="I39" s="95">
        <v>0.40799999999999997</v>
      </c>
      <c r="J39" s="95">
        <v>0.40799999999999997</v>
      </c>
      <c r="K39" s="95">
        <v>0.40799999999999997</v>
      </c>
      <c r="L39" s="95">
        <v>0.40799999999999997</v>
      </c>
      <c r="M39" s="95">
        <v>0.377</v>
      </c>
      <c r="N39" s="95">
        <v>0.377</v>
      </c>
      <c r="O39" s="95">
        <v>0.377</v>
      </c>
      <c r="P39" s="95">
        <v>0.40799999999999997</v>
      </c>
      <c r="Q39" s="95">
        <v>0.40799999999999997</v>
      </c>
      <c r="R39" s="95">
        <v>0.40799999999999997</v>
      </c>
      <c r="S39" s="95"/>
      <c r="T39" s="95"/>
      <c r="U39" s="95"/>
    </row>
    <row r="40" spans="1:21">
      <c r="A40" s="18"/>
      <c r="B40" s="18"/>
      <c r="C40" s="18"/>
      <c r="D40" s="18"/>
      <c r="E40" s="18"/>
      <c r="F40" s="20"/>
      <c r="G40" s="18"/>
      <c r="H40" s="92"/>
      <c r="I40" s="18"/>
      <c r="J40" s="18"/>
      <c r="K40" s="18"/>
      <c r="L40" s="18"/>
      <c r="M40" s="18"/>
      <c r="N40" s="18"/>
      <c r="O40" s="18"/>
      <c r="P40" s="18"/>
      <c r="Q40" s="20"/>
      <c r="R40" s="18"/>
      <c r="S40" s="18"/>
      <c r="T40" s="18"/>
      <c r="U40" s="18"/>
    </row>
    <row r="41" spans="1:21">
      <c r="A41" s="29" t="s">
        <v>51</v>
      </c>
      <c r="B41" s="18"/>
      <c r="C41" s="18"/>
      <c r="D41" s="18"/>
      <c r="E41" s="18"/>
      <c r="F41" s="20"/>
      <c r="G41" s="18"/>
      <c r="H41" s="92"/>
      <c r="I41" s="18"/>
      <c r="J41" s="18"/>
      <c r="K41" s="18"/>
      <c r="L41" s="18"/>
      <c r="M41" s="18"/>
      <c r="N41" s="18"/>
      <c r="O41" s="18"/>
      <c r="P41" s="18"/>
      <c r="Q41" s="20"/>
      <c r="R41" s="18"/>
      <c r="S41" s="18"/>
      <c r="T41" s="18"/>
      <c r="U41" s="18"/>
    </row>
    <row r="42" spans="1:21">
      <c r="A42" s="18" t="s">
        <v>52</v>
      </c>
      <c r="B42" s="18">
        <f t="shared" ref="B42:R42" si="1">B60*159.7*B185/46/B234</f>
        <v>5.6444706142570933</v>
      </c>
      <c r="C42" s="18">
        <f t="shared" si="1"/>
        <v>5.8980751304057817</v>
      </c>
      <c r="D42" s="18">
        <f t="shared" si="1"/>
        <v>5.1472314518153839</v>
      </c>
      <c r="E42" s="18">
        <f t="shared" si="1"/>
        <v>5.6476521860704407</v>
      </c>
      <c r="F42" s="20">
        <f t="shared" si="1"/>
        <v>5.2758978968909238</v>
      </c>
      <c r="G42" s="18">
        <f t="shared" si="1"/>
        <v>5.601775067994593</v>
      </c>
      <c r="H42" s="92">
        <f t="shared" si="1"/>
        <v>6.2328089755342253</v>
      </c>
      <c r="I42" s="18">
        <f t="shared" si="1"/>
        <v>5.1150144769748191</v>
      </c>
      <c r="J42" s="18">
        <f t="shared" si="1"/>
        <v>4.7088350114013631</v>
      </c>
      <c r="K42" s="18">
        <f t="shared" si="1"/>
        <v>4.9861073026998772</v>
      </c>
      <c r="L42" s="18">
        <f t="shared" si="1"/>
        <v>6.3011980989883654</v>
      </c>
      <c r="M42" s="18">
        <f t="shared" si="1"/>
        <v>5.3243392416367739</v>
      </c>
      <c r="N42" s="18">
        <f t="shared" si="1"/>
        <v>5.0559511650387075</v>
      </c>
      <c r="O42" s="18">
        <f t="shared" si="1"/>
        <v>5.4915530860660944</v>
      </c>
      <c r="P42" s="18">
        <f t="shared" si="1"/>
        <v>5.0416374391368803</v>
      </c>
      <c r="Q42" s="20">
        <f t="shared" si="1"/>
        <v>5.1109436774497166</v>
      </c>
      <c r="R42" s="18">
        <f t="shared" si="1"/>
        <v>4.8276919274145449</v>
      </c>
      <c r="S42" s="18"/>
      <c r="T42" s="18"/>
      <c r="U42" s="18"/>
    </row>
    <row r="43" spans="1:21">
      <c r="A43" s="18" t="s">
        <v>53</v>
      </c>
      <c r="B43" s="18">
        <f t="shared" ref="B43:R43" si="2">(B63+B67)*71.85*B185*2/46/B234</f>
        <v>10.635036773520701</v>
      </c>
      <c r="C43" s="18">
        <f t="shared" si="2"/>
        <v>10.05084034915898</v>
      </c>
      <c r="D43" s="18">
        <f t="shared" si="2"/>
        <v>11.041458612236253</v>
      </c>
      <c r="E43" s="18">
        <f t="shared" si="2"/>
        <v>11.546173956554025</v>
      </c>
      <c r="F43" s="20">
        <f t="shared" si="2"/>
        <v>10.92868298194599</v>
      </c>
      <c r="G43" s="18">
        <f t="shared" si="2"/>
        <v>10.832454744703675</v>
      </c>
      <c r="H43" s="92">
        <f t="shared" si="2"/>
        <v>10.917642769040276</v>
      </c>
      <c r="I43" s="18">
        <f t="shared" si="2"/>
        <v>10.892447837562418</v>
      </c>
      <c r="J43" s="18">
        <f t="shared" si="2"/>
        <v>11.491933054863017</v>
      </c>
      <c r="K43" s="18">
        <f t="shared" si="2"/>
        <v>11.682440078910634</v>
      </c>
      <c r="L43" s="18">
        <f t="shared" si="2"/>
        <v>10.924105404980416</v>
      </c>
      <c r="M43" s="18">
        <f t="shared" si="2"/>
        <v>10.739094871489012</v>
      </c>
      <c r="N43" s="18">
        <f t="shared" si="2"/>
        <v>11.144593723130482</v>
      </c>
      <c r="O43" s="18">
        <f t="shared" si="2"/>
        <v>10.930633822995006</v>
      </c>
      <c r="P43" s="18">
        <f t="shared" si="2"/>
        <v>10.852473387576898</v>
      </c>
      <c r="Q43" s="20">
        <f t="shared" si="2"/>
        <v>11.719110792426271</v>
      </c>
      <c r="R43" s="18">
        <f t="shared" si="2"/>
        <v>11.866984157987037</v>
      </c>
      <c r="S43" s="18"/>
      <c r="T43" s="18"/>
      <c r="U43" s="18"/>
    </row>
    <row r="44" spans="1:21">
      <c r="A44" s="18" t="s">
        <v>54</v>
      </c>
      <c r="B44" s="18">
        <f t="shared" ref="B44:R44" si="3">B215/2*B185/23*18.016</f>
        <v>2.0091098290840157</v>
      </c>
      <c r="C44" s="18">
        <f t="shared" si="3"/>
        <v>2.0013933369085248</v>
      </c>
      <c r="D44" s="18">
        <f t="shared" si="3"/>
        <v>1.9975773987810734</v>
      </c>
      <c r="E44" s="18">
        <f t="shared" si="3"/>
        <v>1.9975984809144607</v>
      </c>
      <c r="F44" s="20">
        <f t="shared" si="3"/>
        <v>2.0048302101069577</v>
      </c>
      <c r="G44" s="18">
        <f t="shared" si="3"/>
        <v>2.0090625912212761</v>
      </c>
      <c r="H44" s="92">
        <f t="shared" si="3"/>
        <v>1.9936500418051013</v>
      </c>
      <c r="I44" s="18">
        <f t="shared" si="3"/>
        <v>2.0015765308335483</v>
      </c>
      <c r="J44" s="18">
        <f t="shared" si="3"/>
        <v>1.9915448795412223</v>
      </c>
      <c r="K44" s="18">
        <f t="shared" si="3"/>
        <v>1.9870581350300462</v>
      </c>
      <c r="L44" s="18">
        <f t="shared" si="3"/>
        <v>1.9874810497863971</v>
      </c>
      <c r="M44" s="18">
        <f t="shared" si="3"/>
        <v>2.0022455381416804</v>
      </c>
      <c r="N44" s="18">
        <f t="shared" si="3"/>
        <v>1.9963901343876638</v>
      </c>
      <c r="O44" s="18">
        <f t="shared" si="3"/>
        <v>1.9985370602922565</v>
      </c>
      <c r="P44" s="18">
        <f t="shared" si="3"/>
        <v>1.9876056673843079</v>
      </c>
      <c r="Q44" s="20">
        <f t="shared" si="3"/>
        <v>1.9830083898523052</v>
      </c>
      <c r="R44" s="18">
        <f t="shared" si="3"/>
        <v>1.9984420789953892</v>
      </c>
      <c r="S44" s="18"/>
      <c r="T44" s="18"/>
      <c r="U44" s="18"/>
    </row>
    <row r="45" spans="1:21">
      <c r="A45" s="19" t="s">
        <v>55</v>
      </c>
      <c r="B45" s="19">
        <f t="shared" ref="B45:R45" si="4">16/38*B31+16/70.914*B32</f>
        <v>1.0378768649349916E-2</v>
      </c>
      <c r="C45" s="19">
        <f t="shared" si="4"/>
        <v>1.2860648108977071E-2</v>
      </c>
      <c r="D45" s="19">
        <f t="shared" si="4"/>
        <v>1.353752432523902E-2</v>
      </c>
      <c r="E45" s="19">
        <f t="shared" si="4"/>
        <v>1.6245029190286826E-2</v>
      </c>
      <c r="F45" s="30">
        <f t="shared" si="4"/>
        <v>1.1732521081873818E-2</v>
      </c>
      <c r="G45" s="19">
        <f t="shared" si="4"/>
        <v>1.1506895676453167E-2</v>
      </c>
      <c r="H45" s="97">
        <f t="shared" si="4"/>
        <v>1.1055644865611867E-2</v>
      </c>
      <c r="I45" s="19">
        <f t="shared" si="4"/>
        <v>1.4891276757762924E-2</v>
      </c>
      <c r="J45" s="19">
        <f t="shared" si="4"/>
        <v>1.376314973065967E-2</v>
      </c>
      <c r="K45" s="19">
        <f t="shared" si="4"/>
        <v>1.4440025946921623E-2</v>
      </c>
      <c r="L45" s="19">
        <f t="shared" si="4"/>
        <v>1.331189891981837E-2</v>
      </c>
      <c r="M45" s="19">
        <f t="shared" si="4"/>
        <v>1.3988775136080321E-2</v>
      </c>
      <c r="N45" s="19">
        <f t="shared" si="4"/>
        <v>1.0153143243929266E-2</v>
      </c>
      <c r="O45" s="19">
        <f t="shared" si="4"/>
        <v>1.4665651352342273E-2</v>
      </c>
      <c r="P45" s="19">
        <f t="shared" si="4"/>
        <v>1.6245029190286826E-2</v>
      </c>
      <c r="Q45" s="30">
        <f t="shared" si="4"/>
        <v>1.6245029190286826E-2</v>
      </c>
      <c r="R45" s="19">
        <f t="shared" si="4"/>
        <v>1.2409397298135769E-2</v>
      </c>
      <c r="S45" s="19"/>
      <c r="T45" s="19"/>
      <c r="U45" s="19"/>
    </row>
    <row r="46" spans="1:21">
      <c r="A46" s="18" t="s">
        <v>56</v>
      </c>
      <c r="B46" s="18">
        <f t="shared" ref="B46:R46" si="5">B22+B23+B24+B26+B27+B28+B29+B30+B31+B32+B42+B43+B44-B45</f>
        <v>100.54823844821244</v>
      </c>
      <c r="C46" s="18">
        <f t="shared" si="5"/>
        <v>100.2584481683643</v>
      </c>
      <c r="D46" s="18">
        <f t="shared" si="5"/>
        <v>100.37472993850747</v>
      </c>
      <c r="E46" s="18">
        <f t="shared" si="5"/>
        <v>101.18717959434866</v>
      </c>
      <c r="F46" s="20">
        <f t="shared" si="5"/>
        <v>100.49167856786201</v>
      </c>
      <c r="G46" s="18">
        <f t="shared" si="5"/>
        <v>100.65978550824309</v>
      </c>
      <c r="H46" s="92">
        <f t="shared" si="5"/>
        <v>100.379046141514</v>
      </c>
      <c r="I46" s="18">
        <f t="shared" si="5"/>
        <v>100.43114756861301</v>
      </c>
      <c r="J46" s="18">
        <f t="shared" si="5"/>
        <v>100.13254979607495</v>
      </c>
      <c r="K46" s="18">
        <f t="shared" si="5"/>
        <v>99.961165490693617</v>
      </c>
      <c r="L46" s="18">
        <f t="shared" si="5"/>
        <v>100.42447265483534</v>
      </c>
      <c r="M46" s="18">
        <f t="shared" si="5"/>
        <v>100.18069087613138</v>
      </c>
      <c r="N46" s="18">
        <f t="shared" si="5"/>
        <v>99.799781879312931</v>
      </c>
      <c r="O46" s="18">
        <f t="shared" si="5"/>
        <v>100.23405831800099</v>
      </c>
      <c r="P46" s="18">
        <f t="shared" si="5"/>
        <v>100.16147146490778</v>
      </c>
      <c r="Q46" s="20">
        <f t="shared" si="5"/>
        <v>100.39481783053802</v>
      </c>
      <c r="R46" s="18">
        <f t="shared" si="5"/>
        <v>100.39970876709883</v>
      </c>
      <c r="S46" s="18"/>
      <c r="T46" s="18"/>
      <c r="U46" s="18"/>
    </row>
    <row r="47" spans="1:21">
      <c r="A47" s="18"/>
      <c r="B47" s="18"/>
      <c r="C47" s="18"/>
      <c r="D47" s="18"/>
      <c r="E47" s="18"/>
      <c r="F47" s="20"/>
      <c r="G47" s="18"/>
      <c r="H47" s="92"/>
      <c r="I47" s="18"/>
      <c r="J47" s="18"/>
      <c r="K47" s="18"/>
      <c r="L47" s="18"/>
      <c r="M47" s="18"/>
      <c r="N47" s="18"/>
      <c r="O47" s="18"/>
      <c r="P47" s="18"/>
      <c r="Q47" s="20"/>
      <c r="R47" s="18"/>
      <c r="S47" s="18"/>
      <c r="T47" s="18"/>
      <c r="U47" s="18"/>
    </row>
    <row r="48" spans="1:21">
      <c r="A48" s="21" t="s">
        <v>57</v>
      </c>
      <c r="B48" s="31">
        <f t="shared" ref="B48:R48" si="6">B60/(B60+B63+B67)</f>
        <v>0.32321262736918033</v>
      </c>
      <c r="C48" s="31">
        <f t="shared" si="6"/>
        <v>0.34556320164350957</v>
      </c>
      <c r="D48" s="31">
        <f t="shared" si="6"/>
        <v>0.29551083951788093</v>
      </c>
      <c r="E48" s="31">
        <f t="shared" si="6"/>
        <v>0.30561859775354683</v>
      </c>
      <c r="F48" s="31">
        <f t="shared" si="6"/>
        <v>0.30283981998303217</v>
      </c>
      <c r="G48" s="31">
        <f t="shared" si="6"/>
        <v>0.31755466863833709</v>
      </c>
      <c r="H48" s="62">
        <f t="shared" si="6"/>
        <v>0.33936568019845842</v>
      </c>
      <c r="I48" s="31">
        <f t="shared" si="6"/>
        <v>0.29703466682398066</v>
      </c>
      <c r="J48" s="31">
        <f t="shared" si="6"/>
        <v>0.26937929589528781</v>
      </c>
      <c r="K48" s="31">
        <f t="shared" si="6"/>
        <v>0.2774791218436124</v>
      </c>
      <c r="L48" s="31">
        <f t="shared" si="6"/>
        <v>0.34168341539228553</v>
      </c>
      <c r="M48" s="31">
        <f t="shared" si="6"/>
        <v>0.30849356912498299</v>
      </c>
      <c r="N48" s="31">
        <f t="shared" si="6"/>
        <v>0.28988188332289533</v>
      </c>
      <c r="O48" s="31">
        <f t="shared" si="6"/>
        <v>0.31132599401493161</v>
      </c>
      <c r="P48" s="31">
        <f t="shared" si="6"/>
        <v>0.2947902145963418</v>
      </c>
      <c r="Q48" s="31">
        <f t="shared" si="6"/>
        <v>0.28182921973120034</v>
      </c>
      <c r="R48" s="31">
        <f t="shared" si="6"/>
        <v>0.26796717303145784</v>
      </c>
      <c r="S48" s="31"/>
      <c r="T48" s="31"/>
      <c r="U48" s="31"/>
    </row>
    <row r="49" spans="1:21">
      <c r="F49" s="12"/>
      <c r="H49" s="83"/>
      <c r="Q49" s="12"/>
    </row>
    <row r="50" spans="1:21">
      <c r="A50" s="32" t="s">
        <v>58</v>
      </c>
      <c r="F50" s="12"/>
      <c r="H50" s="83"/>
      <c r="Q50" s="12"/>
    </row>
    <row r="51" spans="1:21">
      <c r="A51" s="33" t="s">
        <v>59</v>
      </c>
      <c r="F51" s="12"/>
      <c r="H51" s="83"/>
      <c r="Q51" s="12"/>
    </row>
    <row r="52" spans="1:21">
      <c r="A52" s="28" t="s">
        <v>60</v>
      </c>
      <c r="B52" s="28">
        <f t="shared" ref="B52:R52" si="7">B$234*B188</f>
        <v>6.8265498661996871</v>
      </c>
      <c r="C52" s="28">
        <f t="shared" si="7"/>
        <v>6.792642326968096</v>
      </c>
      <c r="D52" s="28">
        <f t="shared" si="7"/>
        <v>6.7309484220409717</v>
      </c>
      <c r="E52" s="28">
        <f t="shared" si="7"/>
        <v>6.6011064418159719</v>
      </c>
      <c r="F52" s="34">
        <f t="shared" si="7"/>
        <v>6.7815017782987903</v>
      </c>
      <c r="G52" s="28">
        <f t="shared" si="7"/>
        <v>6.8173221348329012</v>
      </c>
      <c r="H52" s="98">
        <f t="shared" si="7"/>
        <v>6.730708617228494</v>
      </c>
      <c r="I52" s="28">
        <f t="shared" si="7"/>
        <v>6.7371907010309409</v>
      </c>
      <c r="J52" s="28">
        <f t="shared" si="7"/>
        <v>6.7191340170730234</v>
      </c>
      <c r="K52" s="28">
        <f t="shared" si="7"/>
        <v>6.7762050438386261</v>
      </c>
      <c r="L52" s="28">
        <f t="shared" si="7"/>
        <v>6.69766941324455</v>
      </c>
      <c r="M52" s="28">
        <f t="shared" si="7"/>
        <v>6.8544900027548614</v>
      </c>
      <c r="N52" s="28">
        <f t="shared" si="7"/>
        <v>6.8401385748382584</v>
      </c>
      <c r="O52" s="28">
        <f t="shared" si="7"/>
        <v>6.8625079922611336</v>
      </c>
      <c r="P52" s="28">
        <f t="shared" si="7"/>
        <v>6.579026775988515</v>
      </c>
      <c r="Q52" s="34">
        <f t="shared" si="7"/>
        <v>6.5728748219008759</v>
      </c>
      <c r="R52" s="28">
        <f t="shared" si="7"/>
        <v>6.8115376719134684</v>
      </c>
      <c r="S52" s="28"/>
      <c r="T52" s="28"/>
      <c r="U52" s="28"/>
    </row>
    <row r="53" spans="1:21">
      <c r="A53" s="28" t="s">
        <v>61</v>
      </c>
      <c r="B53" s="28">
        <f t="shared" ref="B53:R53" si="8">8-B52</f>
        <v>1.1734501338003129</v>
      </c>
      <c r="C53" s="28">
        <f t="shared" si="8"/>
        <v>1.207357673031904</v>
      </c>
      <c r="D53" s="28">
        <f t="shared" si="8"/>
        <v>1.2690515779590283</v>
      </c>
      <c r="E53" s="28">
        <f t="shared" si="8"/>
        <v>1.3988935581840281</v>
      </c>
      <c r="F53" s="34">
        <f t="shared" si="8"/>
        <v>1.2184982217012097</v>
      </c>
      <c r="G53" s="28">
        <f t="shared" si="8"/>
        <v>1.1826778651670988</v>
      </c>
      <c r="H53" s="98">
        <f t="shared" si="8"/>
        <v>1.269291382771506</v>
      </c>
      <c r="I53" s="28">
        <f t="shared" si="8"/>
        <v>1.2628092989690591</v>
      </c>
      <c r="J53" s="28">
        <f t="shared" si="8"/>
        <v>1.2808659829269766</v>
      </c>
      <c r="K53" s="28">
        <f t="shared" si="8"/>
        <v>1.2237949561613739</v>
      </c>
      <c r="L53" s="28">
        <f t="shared" si="8"/>
        <v>1.30233058675545</v>
      </c>
      <c r="M53" s="28">
        <f t="shared" si="8"/>
        <v>1.1455099972451386</v>
      </c>
      <c r="N53" s="28">
        <f t="shared" si="8"/>
        <v>1.1598614251617416</v>
      </c>
      <c r="O53" s="28">
        <f t="shared" si="8"/>
        <v>1.1374920077388664</v>
      </c>
      <c r="P53" s="28">
        <f t="shared" si="8"/>
        <v>1.420973224011485</v>
      </c>
      <c r="Q53" s="34">
        <f t="shared" si="8"/>
        <v>1.4271251780991241</v>
      </c>
      <c r="R53" s="28">
        <f t="shared" si="8"/>
        <v>1.1884623280865316</v>
      </c>
      <c r="S53" s="28"/>
      <c r="T53" s="28"/>
      <c r="U53" s="28"/>
    </row>
    <row r="54" spans="1:21">
      <c r="A54" s="28"/>
      <c r="B54" s="28"/>
      <c r="C54" s="28"/>
      <c r="D54" s="28"/>
      <c r="E54" s="28"/>
      <c r="F54" s="34"/>
      <c r="G54" s="28"/>
      <c r="H54" s="98"/>
      <c r="I54" s="28"/>
      <c r="J54" s="28"/>
      <c r="K54" s="28"/>
      <c r="L54" s="28"/>
      <c r="M54" s="28"/>
      <c r="N54" s="28"/>
      <c r="O54" s="28"/>
      <c r="P54" s="28"/>
      <c r="Q54" s="34"/>
      <c r="R54" s="28"/>
      <c r="S54" s="28"/>
      <c r="T54" s="28"/>
      <c r="U54" s="28"/>
    </row>
    <row r="55" spans="1:21">
      <c r="A55" s="28" t="s">
        <v>62</v>
      </c>
      <c r="B55" s="28">
        <f t="shared" ref="B55:R55" si="9">B$234*B191</f>
        <v>1.248044693000278</v>
      </c>
      <c r="C55" s="28">
        <f t="shared" si="9"/>
        <v>1.2921214525246543</v>
      </c>
      <c r="D55" s="28">
        <f t="shared" si="9"/>
        <v>1.3305581747538255</v>
      </c>
      <c r="E55" s="28">
        <f t="shared" si="9"/>
        <v>1.4653307024084148</v>
      </c>
      <c r="F55" s="34">
        <f t="shared" si="9"/>
        <v>1.3037487533514582</v>
      </c>
      <c r="G55" s="28">
        <f t="shared" si="9"/>
        <v>1.2455303511629723</v>
      </c>
      <c r="H55" s="98">
        <f t="shared" si="9"/>
        <v>1.3654867554085099</v>
      </c>
      <c r="I55" s="28">
        <f t="shared" si="9"/>
        <v>1.3369241074048228</v>
      </c>
      <c r="J55" s="28">
        <f t="shared" si="9"/>
        <v>1.3465493688683423</v>
      </c>
      <c r="K55" s="28">
        <f t="shared" si="9"/>
        <v>1.3019272335921017</v>
      </c>
      <c r="L55" s="28">
        <f t="shared" si="9"/>
        <v>1.3913390769248679</v>
      </c>
      <c r="M55" s="28">
        <f t="shared" si="9"/>
        <v>1.2237374534263077</v>
      </c>
      <c r="N55" s="28">
        <f t="shared" si="9"/>
        <v>1.2440453547146881</v>
      </c>
      <c r="O55" s="28">
        <f t="shared" si="9"/>
        <v>1.2128948022273143</v>
      </c>
      <c r="P55" s="28">
        <f t="shared" si="9"/>
        <v>1.5044518808027001</v>
      </c>
      <c r="Q55" s="34">
        <f t="shared" si="9"/>
        <v>1.4872041876420816</v>
      </c>
      <c r="R55" s="28">
        <f t="shared" si="9"/>
        <v>1.2358474745893568</v>
      </c>
      <c r="S55" s="28"/>
      <c r="T55" s="28"/>
      <c r="U55" s="28"/>
    </row>
    <row r="56" spans="1:21">
      <c r="A56" s="28"/>
      <c r="B56" s="28"/>
      <c r="C56" s="28"/>
      <c r="D56" s="28"/>
      <c r="E56" s="28"/>
      <c r="F56" s="34"/>
      <c r="G56" s="28"/>
      <c r="H56" s="98"/>
      <c r="I56" s="28"/>
      <c r="J56" s="28"/>
      <c r="K56" s="28"/>
      <c r="L56" s="28"/>
      <c r="M56" s="28"/>
      <c r="N56" s="28"/>
      <c r="O56" s="28"/>
      <c r="P56" s="28"/>
      <c r="Q56" s="34"/>
      <c r="R56" s="28"/>
      <c r="S56" s="28"/>
      <c r="T56" s="28"/>
      <c r="U56" s="28"/>
    </row>
    <row r="57" spans="1:21">
      <c r="A57" s="35" t="s">
        <v>63</v>
      </c>
      <c r="B57" s="28"/>
      <c r="C57" s="28"/>
      <c r="D57" s="28"/>
      <c r="E57" s="28"/>
      <c r="F57" s="34"/>
      <c r="G57" s="28"/>
      <c r="H57" s="98"/>
      <c r="I57" s="28"/>
      <c r="J57" s="28"/>
      <c r="K57" s="28"/>
      <c r="L57" s="28"/>
      <c r="M57" s="28"/>
      <c r="N57" s="28"/>
      <c r="O57" s="28"/>
      <c r="P57" s="28"/>
      <c r="Q57" s="34"/>
      <c r="R57" s="28"/>
      <c r="S57" s="28"/>
      <c r="T57" s="28"/>
      <c r="U57" s="28"/>
    </row>
    <row r="58" spans="1:21">
      <c r="A58" s="28" t="s">
        <v>64</v>
      </c>
      <c r="B58" s="28">
        <f t="shared" ref="B58:R58" si="10">B55-B53</f>
        <v>7.4594559199965049E-2</v>
      </c>
      <c r="C58" s="28">
        <f t="shared" si="10"/>
        <v>8.4763779492750269E-2</v>
      </c>
      <c r="D58" s="28">
        <f t="shared" si="10"/>
        <v>6.1506596794797197E-2</v>
      </c>
      <c r="E58" s="28">
        <f t="shared" si="10"/>
        <v>6.6437144224386735E-2</v>
      </c>
      <c r="F58" s="34">
        <f t="shared" si="10"/>
        <v>8.525053165024854E-2</v>
      </c>
      <c r="G58" s="28">
        <f t="shared" si="10"/>
        <v>6.2852485995873453E-2</v>
      </c>
      <c r="H58" s="98">
        <f t="shared" si="10"/>
        <v>9.6195372637003951E-2</v>
      </c>
      <c r="I58" s="28">
        <f t="shared" si="10"/>
        <v>7.4114808435763679E-2</v>
      </c>
      <c r="J58" s="28">
        <f t="shared" si="10"/>
        <v>6.5683385941365691E-2</v>
      </c>
      <c r="K58" s="28">
        <f t="shared" si="10"/>
        <v>7.8132277430727815E-2</v>
      </c>
      <c r="L58" s="28">
        <f t="shared" si="10"/>
        <v>8.900849016941792E-2</v>
      </c>
      <c r="M58" s="28">
        <f t="shared" si="10"/>
        <v>7.8227456181169108E-2</v>
      </c>
      <c r="N58" s="28">
        <f t="shared" si="10"/>
        <v>8.4183929552946513E-2</v>
      </c>
      <c r="O58" s="28">
        <f t="shared" si="10"/>
        <v>7.5402794488447888E-2</v>
      </c>
      <c r="P58" s="28">
        <f t="shared" si="10"/>
        <v>8.3478656791215133E-2</v>
      </c>
      <c r="Q58" s="34">
        <f t="shared" si="10"/>
        <v>6.0079009542957529E-2</v>
      </c>
      <c r="R58" s="28">
        <f t="shared" si="10"/>
        <v>4.7385146502825215E-2</v>
      </c>
      <c r="S58" s="28"/>
      <c r="T58" s="28"/>
      <c r="U58" s="28"/>
    </row>
    <row r="59" spans="1:21">
      <c r="A59" s="28" t="s">
        <v>65</v>
      </c>
      <c r="B59" s="28">
        <f t="shared" ref="B59:R59" si="11">B$234*B195</f>
        <v>0.16037588975926911</v>
      </c>
      <c r="C59" s="28">
        <f t="shared" si="11"/>
        <v>0.15658434450748698</v>
      </c>
      <c r="D59" s="28">
        <f t="shared" si="11"/>
        <v>0.19571357974478856</v>
      </c>
      <c r="E59" s="28">
        <f t="shared" si="11"/>
        <v>0.22067216309621243</v>
      </c>
      <c r="F59" s="34">
        <f t="shared" si="11"/>
        <v>0.17959838112428833</v>
      </c>
      <c r="G59" s="28">
        <f t="shared" si="11"/>
        <v>0.16084666391389182</v>
      </c>
      <c r="H59" s="98">
        <f t="shared" si="11"/>
        <v>0.15986676553791504</v>
      </c>
      <c r="I59" s="28">
        <f t="shared" si="11"/>
        <v>0.20402726727067394</v>
      </c>
      <c r="J59" s="28">
        <f t="shared" si="11"/>
        <v>0.20125383302079755</v>
      </c>
      <c r="K59" s="28">
        <f t="shared" si="11"/>
        <v>0.18758892258929152</v>
      </c>
      <c r="L59" s="28">
        <f t="shared" si="11"/>
        <v>0.15125443841310529</v>
      </c>
      <c r="M59" s="28">
        <f t="shared" si="11"/>
        <v>0.16215272280557386</v>
      </c>
      <c r="N59" s="28">
        <f t="shared" si="11"/>
        <v>0.16440057645367953</v>
      </c>
      <c r="O59" s="28">
        <f t="shared" si="11"/>
        <v>0.15315646461965149</v>
      </c>
      <c r="P59" s="28">
        <f t="shared" si="11"/>
        <v>0.24084697437026825</v>
      </c>
      <c r="Q59" s="34">
        <f t="shared" si="11"/>
        <v>0.22922413680788653</v>
      </c>
      <c r="R59" s="28">
        <f t="shared" si="11"/>
        <v>0.16035492302092508</v>
      </c>
      <c r="S59" s="28"/>
      <c r="T59" s="28"/>
      <c r="U59" s="28"/>
    </row>
    <row r="60" spans="1:21">
      <c r="A60" s="28" t="s">
        <v>66</v>
      </c>
      <c r="B60" s="28">
        <f t="shared" ref="B60:R60" si="12">IF(46*(1-B234)&lt;B234*(B199+B203),46*(1-B234),B234*(B199+B203))</f>
        <v>0.62169103151820981</v>
      </c>
      <c r="C60" s="28">
        <f t="shared" si="12"/>
        <v>0.65079192173022471</v>
      </c>
      <c r="D60" s="28">
        <f t="shared" si="12"/>
        <v>0.56982130604167258</v>
      </c>
      <c r="E60" s="28">
        <f t="shared" si="12"/>
        <v>0.62353000615395016</v>
      </c>
      <c r="F60" s="34">
        <f t="shared" si="12"/>
        <v>0.58239314984457913</v>
      </c>
      <c r="G60" s="28">
        <f t="shared" si="12"/>
        <v>0.61668333196106673</v>
      </c>
      <c r="H60" s="98">
        <f t="shared" si="12"/>
        <v>0.69047295213873983</v>
      </c>
      <c r="I60" s="28">
        <f t="shared" si="12"/>
        <v>0.5647679300011883</v>
      </c>
      <c r="J60" s="28">
        <f t="shared" si="12"/>
        <v>0.52332478045240527</v>
      </c>
      <c r="K60" s="28">
        <f t="shared" si="12"/>
        <v>0.55478611828537927</v>
      </c>
      <c r="L60" s="28">
        <f t="shared" si="12"/>
        <v>0.69917960146496938</v>
      </c>
      <c r="M60" s="28">
        <f t="shared" si="12"/>
        <v>0.58768484107736163</v>
      </c>
      <c r="N60" s="28">
        <f t="shared" si="12"/>
        <v>0.56121576433981657</v>
      </c>
      <c r="O60" s="28">
        <f t="shared" si="12"/>
        <v>0.60677253799186626</v>
      </c>
      <c r="P60" s="28">
        <f t="shared" si="12"/>
        <v>0.56017679261299369</v>
      </c>
      <c r="Q60" s="34">
        <f t="shared" si="12"/>
        <v>0.56907050874331855</v>
      </c>
      <c r="R60" s="28">
        <f t="shared" si="12"/>
        <v>0.53496472126955186</v>
      </c>
      <c r="S60" s="28"/>
      <c r="T60" s="28"/>
      <c r="U60" s="28"/>
    </row>
    <row r="61" spans="1:21">
      <c r="A61" s="28" t="s">
        <v>67</v>
      </c>
      <c r="B61" s="28">
        <f t="shared" ref="B61:R62" si="13">B$234*B197</f>
        <v>2.7902571757080219</v>
      </c>
      <c r="C61" s="28">
        <f t="shared" si="13"/>
        <v>2.8088241188015091</v>
      </c>
      <c r="D61" s="28">
        <f t="shared" si="13"/>
        <v>2.7757950203990815</v>
      </c>
      <c r="E61" s="28">
        <f t="shared" si="13"/>
        <v>2.6281386916328899</v>
      </c>
      <c r="F61" s="34">
        <f t="shared" si="13"/>
        <v>2.7663180030923513</v>
      </c>
      <c r="G61" s="28">
        <f t="shared" si="13"/>
        <v>2.8130771188228034</v>
      </c>
      <c r="H61" s="98">
        <f t="shared" si="13"/>
        <v>2.6500143898758828</v>
      </c>
      <c r="I61" s="28">
        <f t="shared" si="13"/>
        <v>2.8104901331770775</v>
      </c>
      <c r="J61" s="28">
        <f t="shared" si="13"/>
        <v>2.770128723492149</v>
      </c>
      <c r="K61" s="28">
        <f t="shared" si="13"/>
        <v>2.7363397404791656</v>
      </c>
      <c r="L61" s="28">
        <f t="shared" si="13"/>
        <v>2.6510098509350892</v>
      </c>
      <c r="M61" s="28">
        <f t="shared" si="13"/>
        <v>2.8539299434636982</v>
      </c>
      <c r="N61" s="28">
        <f t="shared" si="13"/>
        <v>2.8324732113686379</v>
      </c>
      <c r="O61" s="28">
        <f t="shared" si="13"/>
        <v>2.796069816777631</v>
      </c>
      <c r="P61" s="28">
        <f t="shared" si="13"/>
        <v>2.755160568730485</v>
      </c>
      <c r="Q61" s="34">
        <f t="shared" si="13"/>
        <v>2.6864182285955738</v>
      </c>
      <c r="R61" s="28">
        <f t="shared" si="13"/>
        <v>2.8074523351090939</v>
      </c>
      <c r="S61" s="28"/>
      <c r="T61" s="28"/>
      <c r="U61" s="28"/>
    </row>
    <row r="62" spans="1:21">
      <c r="A62" s="28" t="s">
        <v>68</v>
      </c>
      <c r="B62" s="28">
        <f t="shared" si="13"/>
        <v>7.8972257800918808E-2</v>
      </c>
      <c r="C62" s="28">
        <f t="shared" si="13"/>
        <v>7.5139960781375151E-2</v>
      </c>
      <c r="D62" s="28">
        <f t="shared" si="13"/>
        <v>7.003014707086952E-2</v>
      </c>
      <c r="E62" s="28">
        <f t="shared" si="13"/>
        <v>6.9219482295480472E-2</v>
      </c>
      <c r="F62" s="34">
        <f t="shared" si="13"/>
        <v>7.6912027722177631E-2</v>
      </c>
      <c r="G62" s="28">
        <f t="shared" si="13"/>
        <v>7.001139450032122E-2</v>
      </c>
      <c r="H62" s="98">
        <f t="shared" si="13"/>
        <v>6.3220008453996293E-2</v>
      </c>
      <c r="I62" s="28">
        <f t="shared" si="13"/>
        <v>6.5620694015001646E-2</v>
      </c>
      <c r="J62" s="28">
        <f t="shared" si="13"/>
        <v>6.4549259434757297E-2</v>
      </c>
      <c r="K62" s="28">
        <f t="shared" si="13"/>
        <v>7.9528250168510214E-2</v>
      </c>
      <c r="L62" s="28">
        <f t="shared" si="13"/>
        <v>7.331409088371503E-2</v>
      </c>
      <c r="M62" s="28">
        <f t="shared" si="13"/>
        <v>7.4916903418963871E-2</v>
      </c>
      <c r="N62" s="28">
        <f t="shared" si="13"/>
        <v>8.0463069300071438E-2</v>
      </c>
      <c r="O62" s="28">
        <f t="shared" si="13"/>
        <v>7.6487344390191586E-2</v>
      </c>
      <c r="P62" s="28">
        <f t="shared" si="13"/>
        <v>6.1657250942958333E-2</v>
      </c>
      <c r="Q62" s="34">
        <f t="shared" si="13"/>
        <v>7.2815670541234265E-2</v>
      </c>
      <c r="R62" s="28">
        <f t="shared" si="13"/>
        <v>7.3839889429049968E-2</v>
      </c>
      <c r="S62" s="28"/>
      <c r="T62" s="28"/>
      <c r="U62" s="28"/>
    </row>
    <row r="63" spans="1:21">
      <c r="A63" s="28" t="s">
        <v>69</v>
      </c>
      <c r="B63" s="28">
        <f t="shared" ref="B63:R63" si="14">IF((B234*(B199+B203)-B60+B62+B61+B60+B59+B58)&gt;5,5-(B62+B61+B60+B59+B58),B234*(B199+B203)-B60)</f>
        <v>1.2741090860136159</v>
      </c>
      <c r="C63" s="28">
        <f t="shared" si="14"/>
        <v>1.2238958746866544</v>
      </c>
      <c r="D63" s="28">
        <f t="shared" si="14"/>
        <v>1.3271333499487903</v>
      </c>
      <c r="E63" s="28">
        <f t="shared" si="14"/>
        <v>1.3920025125970801</v>
      </c>
      <c r="F63" s="34">
        <f t="shared" si="14"/>
        <v>1.309527906566355</v>
      </c>
      <c r="G63" s="28">
        <f t="shared" si="14"/>
        <v>1.2765290048060436</v>
      </c>
      <c r="H63" s="98">
        <f t="shared" si="14"/>
        <v>1.3402305113564621</v>
      </c>
      <c r="I63" s="28">
        <f t="shared" si="14"/>
        <v>1.2809791671002948</v>
      </c>
      <c r="J63" s="28">
        <f t="shared" si="14"/>
        <v>1.3750600176585248</v>
      </c>
      <c r="K63" s="28">
        <f t="shared" si="14"/>
        <v>1.3636246910469256</v>
      </c>
      <c r="L63" s="28">
        <f t="shared" si="14"/>
        <v>1.336233528133703</v>
      </c>
      <c r="M63" s="28">
        <f t="shared" si="14"/>
        <v>1.2430881330532335</v>
      </c>
      <c r="N63" s="28">
        <f t="shared" si="14"/>
        <v>1.277263448984848</v>
      </c>
      <c r="O63" s="28">
        <f t="shared" si="14"/>
        <v>1.2921110417322117</v>
      </c>
      <c r="P63" s="28">
        <f t="shared" si="14"/>
        <v>1.2986797565520796</v>
      </c>
      <c r="Q63" s="34">
        <f t="shared" si="14"/>
        <v>1.3823924457690291</v>
      </c>
      <c r="R63" s="28">
        <f t="shared" si="14"/>
        <v>1.376002984668554</v>
      </c>
      <c r="S63" s="28"/>
      <c r="T63" s="28"/>
      <c r="U63" s="28"/>
    </row>
    <row r="64" spans="1:21">
      <c r="A64" s="28" t="s">
        <v>70</v>
      </c>
      <c r="B64" s="35">
        <f t="shared" ref="B64:R64" si="15">IF(SUM(B58:B63)&gt;=5,0,5-SUM(B58:B63))</f>
        <v>0</v>
      </c>
      <c r="C64" s="35">
        <f t="shared" si="15"/>
        <v>0</v>
      </c>
      <c r="D64" s="35">
        <f t="shared" si="15"/>
        <v>0</v>
      </c>
      <c r="E64" s="35">
        <f t="shared" si="15"/>
        <v>0</v>
      </c>
      <c r="F64" s="36">
        <f t="shared" si="15"/>
        <v>0</v>
      </c>
      <c r="G64" s="35">
        <f t="shared" si="15"/>
        <v>0</v>
      </c>
      <c r="H64" s="99">
        <f t="shared" si="15"/>
        <v>0</v>
      </c>
      <c r="I64" s="35">
        <f t="shared" si="15"/>
        <v>0</v>
      </c>
      <c r="J64" s="35">
        <f t="shared" si="15"/>
        <v>0</v>
      </c>
      <c r="K64" s="35">
        <f t="shared" si="15"/>
        <v>0</v>
      </c>
      <c r="L64" s="35">
        <f t="shared" si="15"/>
        <v>0</v>
      </c>
      <c r="M64" s="35">
        <f t="shared" si="15"/>
        <v>0</v>
      </c>
      <c r="N64" s="35">
        <f t="shared" si="15"/>
        <v>0</v>
      </c>
      <c r="O64" s="35">
        <f t="shared" si="15"/>
        <v>0</v>
      </c>
      <c r="P64" s="35">
        <f t="shared" si="15"/>
        <v>0</v>
      </c>
      <c r="Q64" s="36">
        <f t="shared" si="15"/>
        <v>0</v>
      </c>
      <c r="R64" s="35">
        <f t="shared" si="15"/>
        <v>0</v>
      </c>
      <c r="S64" s="35"/>
      <c r="T64" s="35"/>
      <c r="U64" s="35"/>
    </row>
    <row r="65" spans="1:21">
      <c r="A65" s="28"/>
      <c r="B65" s="28">
        <f t="shared" ref="B65:R65" si="16">SUM(B58:B64)</f>
        <v>5</v>
      </c>
      <c r="C65" s="28">
        <f t="shared" si="16"/>
        <v>5</v>
      </c>
      <c r="D65" s="28">
        <f t="shared" si="16"/>
        <v>5</v>
      </c>
      <c r="E65" s="28">
        <f t="shared" si="16"/>
        <v>5</v>
      </c>
      <c r="F65" s="34">
        <f t="shared" si="16"/>
        <v>5</v>
      </c>
      <c r="G65" s="28">
        <f t="shared" si="16"/>
        <v>5</v>
      </c>
      <c r="H65" s="98">
        <f t="shared" si="16"/>
        <v>5</v>
      </c>
      <c r="I65" s="28">
        <f t="shared" si="16"/>
        <v>5</v>
      </c>
      <c r="J65" s="28">
        <f t="shared" si="16"/>
        <v>5</v>
      </c>
      <c r="K65" s="28">
        <f t="shared" si="16"/>
        <v>5</v>
      </c>
      <c r="L65" s="28">
        <f t="shared" si="16"/>
        <v>5</v>
      </c>
      <c r="M65" s="28">
        <f t="shared" si="16"/>
        <v>5</v>
      </c>
      <c r="N65" s="28">
        <f t="shared" si="16"/>
        <v>5</v>
      </c>
      <c r="O65" s="28">
        <f t="shared" si="16"/>
        <v>5</v>
      </c>
      <c r="P65" s="28">
        <f t="shared" si="16"/>
        <v>5</v>
      </c>
      <c r="Q65" s="34">
        <f t="shared" si="16"/>
        <v>5</v>
      </c>
      <c r="R65" s="28">
        <f t="shared" si="16"/>
        <v>5</v>
      </c>
      <c r="S65" s="28"/>
      <c r="T65" s="28"/>
      <c r="U65" s="28"/>
    </row>
    <row r="66" spans="1:21">
      <c r="A66" s="35" t="s">
        <v>71</v>
      </c>
      <c r="B66" s="28"/>
      <c r="C66" s="28"/>
      <c r="D66" s="28"/>
      <c r="E66" s="28"/>
      <c r="F66" s="34"/>
      <c r="G66" s="28"/>
      <c r="H66" s="98"/>
      <c r="I66" s="28"/>
      <c r="J66" s="28"/>
      <c r="K66" s="28"/>
      <c r="L66" s="28"/>
      <c r="M66" s="28"/>
      <c r="N66" s="28"/>
      <c r="O66" s="28"/>
      <c r="P66" s="28"/>
      <c r="Q66" s="34"/>
      <c r="R66" s="28"/>
      <c r="S66" s="28"/>
      <c r="T66" s="28"/>
      <c r="U66" s="28"/>
    </row>
    <row r="67" spans="1:21">
      <c r="A67" s="28" t="s">
        <v>72</v>
      </c>
      <c r="B67" s="28">
        <f t="shared" ref="B67:R67" si="17">B234*(B199+B203)-B60-B63</f>
        <v>2.767371632956328E-2</v>
      </c>
      <c r="C67" s="28">
        <f t="shared" si="17"/>
        <v>8.5912061940403017E-3</v>
      </c>
      <c r="D67" s="28">
        <f t="shared" si="17"/>
        <v>3.1303904579845776E-2</v>
      </c>
      <c r="E67" s="28">
        <f t="shared" si="17"/>
        <v>2.4690199163439397E-2</v>
      </c>
      <c r="F67" s="34">
        <f t="shared" si="17"/>
        <v>3.1185191232490306E-2</v>
      </c>
      <c r="G67" s="28">
        <f t="shared" si="17"/>
        <v>4.8762991781458931E-2</v>
      </c>
      <c r="H67" s="98">
        <f t="shared" si="17"/>
        <v>3.8951786979521952E-3</v>
      </c>
      <c r="I67" s="28">
        <f t="shared" si="17"/>
        <v>5.5606492497751514E-2</v>
      </c>
      <c r="J67" s="28">
        <f t="shared" si="17"/>
        <v>4.4321224314157526E-2</v>
      </c>
      <c r="K67" s="28">
        <f t="shared" si="17"/>
        <v>8.0968872278686543E-2</v>
      </c>
      <c r="L67" s="28">
        <f t="shared" si="17"/>
        <v>1.0865881813818312E-2</v>
      </c>
      <c r="M67" s="28">
        <f t="shared" si="17"/>
        <v>7.4241910764030195E-2</v>
      </c>
      <c r="N67" s="28">
        <f t="shared" si="17"/>
        <v>9.7536097141240896E-2</v>
      </c>
      <c r="O67" s="28">
        <f t="shared" si="17"/>
        <v>5.0110560362935264E-2</v>
      </c>
      <c r="P67" s="28">
        <f t="shared" si="17"/>
        <v>4.1399174655500248E-2</v>
      </c>
      <c r="Q67" s="34">
        <f t="shared" si="17"/>
        <v>6.7740410156793995E-2</v>
      </c>
      <c r="R67" s="28">
        <f t="shared" si="17"/>
        <v>8.541384788285411E-2</v>
      </c>
      <c r="S67" s="28"/>
      <c r="T67" s="28"/>
      <c r="U67" s="28"/>
    </row>
    <row r="68" spans="1:21">
      <c r="A68" s="28" t="s">
        <v>70</v>
      </c>
      <c r="B68" s="28">
        <f t="shared" ref="B68:R68" si="18">IF(B$234*(B204+B208+B200)-B64&lt;2-B67,B$234*(B204+B208+B200)-B64,2-B67)</f>
        <v>1.8350220228731156</v>
      </c>
      <c r="C68" s="28">
        <f t="shared" si="18"/>
        <v>1.8672305944258645</v>
      </c>
      <c r="D68" s="28">
        <f t="shared" si="18"/>
        <v>1.8551176818518935</v>
      </c>
      <c r="E68" s="28">
        <f t="shared" si="18"/>
        <v>1.8527753649137979</v>
      </c>
      <c r="F68" s="34">
        <f t="shared" si="18"/>
        <v>1.8193145431383957</v>
      </c>
      <c r="G68" s="28">
        <f t="shared" si="18"/>
        <v>1.8352117164822832</v>
      </c>
      <c r="H68" s="98">
        <f t="shared" si="18"/>
        <v>1.8772115801090385</v>
      </c>
      <c r="I68" s="28">
        <f t="shared" si="18"/>
        <v>1.8079562470408381</v>
      </c>
      <c r="J68" s="28">
        <f t="shared" si="18"/>
        <v>1.8345120866456488</v>
      </c>
      <c r="K68" s="28">
        <f t="shared" si="18"/>
        <v>1.775339839438816</v>
      </c>
      <c r="L68" s="28">
        <f t="shared" si="18"/>
        <v>1.8623986950603328</v>
      </c>
      <c r="M68" s="28">
        <f t="shared" si="18"/>
        <v>1.7818951174761364</v>
      </c>
      <c r="N68" s="28">
        <f t="shared" si="18"/>
        <v>1.7478725615926456</v>
      </c>
      <c r="O68" s="28">
        <f t="shared" si="18"/>
        <v>1.8111250064801356</v>
      </c>
      <c r="P68" s="28">
        <f t="shared" si="18"/>
        <v>1.805278136883065</v>
      </c>
      <c r="Q68" s="34">
        <f t="shared" si="18"/>
        <v>1.8212783575782443</v>
      </c>
      <c r="R68" s="28">
        <f t="shared" si="18"/>
        <v>1.8267791888786047</v>
      </c>
      <c r="S68" s="28"/>
      <c r="T68" s="28"/>
      <c r="U68" s="28"/>
    </row>
    <row r="69" spans="1:21">
      <c r="A69" s="28" t="s">
        <v>73</v>
      </c>
      <c r="B69" s="35">
        <f t="shared" ref="B69:R69" si="19">IF(B67+B68&gt;=2,0,2-B67-B68)</f>
        <v>0.13730426079732116</v>
      </c>
      <c r="C69" s="35">
        <f t="shared" si="19"/>
        <v>0.12417819938009522</v>
      </c>
      <c r="D69" s="35">
        <f t="shared" si="19"/>
        <v>0.11357841356826071</v>
      </c>
      <c r="E69" s="35">
        <f t="shared" si="19"/>
        <v>0.1225344359227627</v>
      </c>
      <c r="F69" s="36">
        <f t="shared" si="19"/>
        <v>0.149500265629114</v>
      </c>
      <c r="G69" s="35">
        <f t="shared" si="19"/>
        <v>0.11602529173625786</v>
      </c>
      <c r="H69" s="99">
        <f t="shared" si="19"/>
        <v>0.11889324119300926</v>
      </c>
      <c r="I69" s="35">
        <f t="shared" si="19"/>
        <v>0.13643726046141036</v>
      </c>
      <c r="J69" s="35">
        <f t="shared" si="19"/>
        <v>0.12116668904019368</v>
      </c>
      <c r="K69" s="35">
        <f t="shared" si="19"/>
        <v>0.14369128828249744</v>
      </c>
      <c r="L69" s="35">
        <f t="shared" si="19"/>
        <v>0.12673542312584885</v>
      </c>
      <c r="M69" s="35">
        <f t="shared" si="19"/>
        <v>0.14386297175983342</v>
      </c>
      <c r="N69" s="35">
        <f t="shared" si="19"/>
        <v>0.15459134126611351</v>
      </c>
      <c r="O69" s="35">
        <f t="shared" si="19"/>
        <v>0.1387644331569291</v>
      </c>
      <c r="P69" s="35">
        <f t="shared" si="19"/>
        <v>0.15332268846143471</v>
      </c>
      <c r="Q69" s="36">
        <f t="shared" si="19"/>
        <v>0.1109812322649617</v>
      </c>
      <c r="R69" s="35">
        <f t="shared" si="19"/>
        <v>8.7806963238541202E-2</v>
      </c>
      <c r="S69" s="35"/>
      <c r="T69" s="35"/>
      <c r="U69" s="35"/>
    </row>
    <row r="70" spans="1:21">
      <c r="A70" s="28"/>
      <c r="B70" s="28">
        <f t="shared" ref="B70:R70" si="20">SUM(B67:B69)</f>
        <v>2</v>
      </c>
      <c r="C70" s="28">
        <f t="shared" si="20"/>
        <v>2</v>
      </c>
      <c r="D70" s="28">
        <f t="shared" si="20"/>
        <v>2</v>
      </c>
      <c r="E70" s="28">
        <f t="shared" si="20"/>
        <v>2</v>
      </c>
      <c r="F70" s="34">
        <f t="shared" si="20"/>
        <v>2</v>
      </c>
      <c r="G70" s="28">
        <f t="shared" si="20"/>
        <v>2</v>
      </c>
      <c r="H70" s="98">
        <f t="shared" si="20"/>
        <v>2</v>
      </c>
      <c r="I70" s="28">
        <f t="shared" si="20"/>
        <v>2</v>
      </c>
      <c r="J70" s="28">
        <f t="shared" si="20"/>
        <v>2</v>
      </c>
      <c r="K70" s="28">
        <f t="shared" si="20"/>
        <v>2</v>
      </c>
      <c r="L70" s="28">
        <f t="shared" si="20"/>
        <v>2</v>
      </c>
      <c r="M70" s="28">
        <f t="shared" si="20"/>
        <v>2</v>
      </c>
      <c r="N70" s="28">
        <f t="shared" si="20"/>
        <v>2</v>
      </c>
      <c r="O70" s="28">
        <f t="shared" si="20"/>
        <v>2</v>
      </c>
      <c r="P70" s="28">
        <f t="shared" si="20"/>
        <v>2</v>
      </c>
      <c r="Q70" s="34">
        <f t="shared" si="20"/>
        <v>2</v>
      </c>
      <c r="R70" s="28">
        <f t="shared" si="20"/>
        <v>2</v>
      </c>
      <c r="S70" s="28"/>
      <c r="T70" s="28"/>
      <c r="U70" s="28"/>
    </row>
    <row r="71" spans="1:21">
      <c r="A71" s="35" t="s">
        <v>74</v>
      </c>
      <c r="B71" s="28"/>
      <c r="C71" s="28"/>
      <c r="D71" s="28"/>
      <c r="E71" s="28"/>
      <c r="F71" s="34"/>
      <c r="G71" s="28"/>
      <c r="H71" s="98"/>
      <c r="I71" s="28"/>
      <c r="J71" s="28"/>
      <c r="K71" s="28"/>
      <c r="L71" s="28"/>
      <c r="M71" s="28"/>
      <c r="N71" s="28"/>
      <c r="O71" s="28"/>
      <c r="P71" s="28"/>
      <c r="Q71" s="34"/>
      <c r="R71" s="28"/>
      <c r="S71" s="28"/>
      <c r="T71" s="28"/>
      <c r="U71" s="28"/>
    </row>
    <row r="72" spans="1:21">
      <c r="A72" s="25" t="s">
        <v>70</v>
      </c>
      <c r="B72" s="28">
        <f t="shared" ref="B72:R72" si="21">IF(B69&gt;=0,0,B234*(B208+B204+B200)-B68-B64)</f>
        <v>0</v>
      </c>
      <c r="C72" s="28">
        <f t="shared" si="21"/>
        <v>0</v>
      </c>
      <c r="D72" s="28">
        <f t="shared" si="21"/>
        <v>0</v>
      </c>
      <c r="E72" s="28">
        <f t="shared" si="21"/>
        <v>0</v>
      </c>
      <c r="F72" s="34">
        <f t="shared" si="21"/>
        <v>0</v>
      </c>
      <c r="G72" s="28">
        <f t="shared" si="21"/>
        <v>0</v>
      </c>
      <c r="H72" s="98">
        <f t="shared" si="21"/>
        <v>0</v>
      </c>
      <c r="I72" s="28">
        <f t="shared" si="21"/>
        <v>0</v>
      </c>
      <c r="J72" s="28">
        <f t="shared" si="21"/>
        <v>0</v>
      </c>
      <c r="K72" s="28">
        <f t="shared" si="21"/>
        <v>0</v>
      </c>
      <c r="L72" s="28">
        <f t="shared" si="21"/>
        <v>0</v>
      </c>
      <c r="M72" s="28">
        <f t="shared" si="21"/>
        <v>0</v>
      </c>
      <c r="N72" s="28">
        <f t="shared" si="21"/>
        <v>0</v>
      </c>
      <c r="O72" s="28">
        <f t="shared" si="21"/>
        <v>0</v>
      </c>
      <c r="P72" s="28">
        <f t="shared" si="21"/>
        <v>0</v>
      </c>
      <c r="Q72" s="34">
        <f t="shared" si="21"/>
        <v>0</v>
      </c>
      <c r="R72" s="28">
        <f t="shared" si="21"/>
        <v>0</v>
      </c>
      <c r="S72" s="28"/>
      <c r="T72" s="28"/>
      <c r="U72" s="28"/>
    </row>
    <row r="73" spans="1:21">
      <c r="A73" s="28" t="s">
        <v>73</v>
      </c>
      <c r="B73" s="28">
        <f t="shared" ref="B73:R73" si="22">B234*(B205+B209)-B69</f>
        <v>0.16095465332330927</v>
      </c>
      <c r="C73" s="28">
        <f t="shared" si="22"/>
        <v>0.13709008584515214</v>
      </c>
      <c r="D73" s="28">
        <f t="shared" si="22"/>
        <v>0.1984697556642594</v>
      </c>
      <c r="E73" s="28">
        <f t="shared" si="22"/>
        <v>0.22109921004406552</v>
      </c>
      <c r="F73" s="34">
        <f t="shared" si="22"/>
        <v>0.19294068447005658</v>
      </c>
      <c r="G73" s="28">
        <f t="shared" si="22"/>
        <v>0.15712530995405499</v>
      </c>
      <c r="H73" s="98">
        <f t="shared" si="22"/>
        <v>0.13228664336336593</v>
      </c>
      <c r="I73" s="28">
        <f t="shared" si="22"/>
        <v>0.20124885929149855</v>
      </c>
      <c r="J73" s="28">
        <f t="shared" si="22"/>
        <v>0.24622033478061661</v>
      </c>
      <c r="K73" s="28">
        <f t="shared" si="22"/>
        <v>0.21810378671621783</v>
      </c>
      <c r="L73" s="28">
        <f t="shared" si="22"/>
        <v>0.16887890849214138</v>
      </c>
      <c r="M73" s="28">
        <f t="shared" si="22"/>
        <v>0.1720970674496124</v>
      </c>
      <c r="N73" s="28">
        <f t="shared" si="22"/>
        <v>0.20777089946949251</v>
      </c>
      <c r="O73" s="28">
        <f t="shared" si="22"/>
        <v>0.16357484909074593</v>
      </c>
      <c r="P73" s="28">
        <f t="shared" si="22"/>
        <v>0.27037349063618904</v>
      </c>
      <c r="Q73" s="34">
        <f t="shared" si="22"/>
        <v>0.28118737825567536</v>
      </c>
      <c r="R73" s="28">
        <f t="shared" si="22"/>
        <v>0.22968278927786329</v>
      </c>
      <c r="S73" s="28"/>
      <c r="T73" s="28"/>
      <c r="U73" s="28"/>
    </row>
    <row r="74" spans="1:21">
      <c r="A74" s="28" t="s">
        <v>75</v>
      </c>
      <c r="B74" s="35">
        <f t="shared" ref="B74:R74" si="23">B234*B210</f>
        <v>0.13276237103761976</v>
      </c>
      <c r="C74" s="35">
        <f t="shared" si="23"/>
        <v>0.14572139632889952</v>
      </c>
      <c r="D74" s="35">
        <f t="shared" si="23"/>
        <v>0.16140517353697495</v>
      </c>
      <c r="E74" s="35">
        <f t="shared" si="23"/>
        <v>0.16901730749196178</v>
      </c>
      <c r="F74" s="36">
        <f t="shared" si="23"/>
        <v>0.14821735911685974</v>
      </c>
      <c r="G74" s="35">
        <f t="shared" si="23"/>
        <v>0.14034870116458284</v>
      </c>
      <c r="H74" s="99">
        <f t="shared" si="23"/>
        <v>0.14949612474956936</v>
      </c>
      <c r="I74" s="35">
        <f t="shared" si="23"/>
        <v>0.15106042716067294</v>
      </c>
      <c r="J74" s="35">
        <f t="shared" si="23"/>
        <v>0.1642965047511919</v>
      </c>
      <c r="K74" s="35">
        <f t="shared" si="23"/>
        <v>0.14128621683296158</v>
      </c>
      <c r="L74" s="35">
        <f t="shared" si="23"/>
        <v>0.16949013292856047</v>
      </c>
      <c r="M74" s="35">
        <f t="shared" si="23"/>
        <v>0.1270581586856778</v>
      </c>
      <c r="N74" s="35">
        <f t="shared" si="23"/>
        <v>0.13248102015823132</v>
      </c>
      <c r="O74" s="35">
        <f t="shared" si="23"/>
        <v>0.12419333008543135</v>
      </c>
      <c r="P74" s="35">
        <f t="shared" si="23"/>
        <v>0.17857302369198519</v>
      </c>
      <c r="Q74" s="36">
        <f t="shared" si="23"/>
        <v>0.16932124020635986</v>
      </c>
      <c r="R74" s="35">
        <f t="shared" si="23"/>
        <v>0.14352678823298468</v>
      </c>
      <c r="S74" s="35"/>
      <c r="T74" s="35"/>
      <c r="U74" s="35"/>
    </row>
    <row r="75" spans="1:21">
      <c r="A75" s="28" t="s">
        <v>76</v>
      </c>
      <c r="B75" s="28">
        <f t="shared" ref="B75:R75" si="24">B73+B74+B72</f>
        <v>0.29371702436092906</v>
      </c>
      <c r="C75" s="28">
        <f t="shared" si="24"/>
        <v>0.28281148217405166</v>
      </c>
      <c r="D75" s="28">
        <f t="shared" si="24"/>
        <v>0.35987492920123432</v>
      </c>
      <c r="E75" s="28">
        <f t="shared" si="24"/>
        <v>0.39011651753602727</v>
      </c>
      <c r="F75" s="34">
        <f t="shared" si="24"/>
        <v>0.34115804358691632</v>
      </c>
      <c r="G75" s="28">
        <f t="shared" si="24"/>
        <v>0.2974740111186378</v>
      </c>
      <c r="H75" s="98">
        <f t="shared" si="24"/>
        <v>0.28178276811293529</v>
      </c>
      <c r="I75" s="28">
        <f t="shared" si="24"/>
        <v>0.35230928645217152</v>
      </c>
      <c r="J75" s="28">
        <f t="shared" si="24"/>
        <v>0.41051683953180851</v>
      </c>
      <c r="K75" s="28">
        <f t="shared" si="24"/>
        <v>0.35939000354917938</v>
      </c>
      <c r="L75" s="28">
        <f t="shared" si="24"/>
        <v>0.33836904142070184</v>
      </c>
      <c r="M75" s="28">
        <f t="shared" si="24"/>
        <v>0.29915522613529022</v>
      </c>
      <c r="N75" s="28">
        <f t="shared" si="24"/>
        <v>0.34025191962772383</v>
      </c>
      <c r="O75" s="28">
        <f t="shared" si="24"/>
        <v>0.28776817917617725</v>
      </c>
      <c r="P75" s="28">
        <f t="shared" si="24"/>
        <v>0.44894651432817423</v>
      </c>
      <c r="Q75" s="34">
        <f t="shared" si="24"/>
        <v>0.45050861846203522</v>
      </c>
      <c r="R75" s="28">
        <f t="shared" si="24"/>
        <v>0.37320957751084793</v>
      </c>
      <c r="S75" s="28"/>
      <c r="T75" s="28"/>
      <c r="U75" s="28"/>
    </row>
    <row r="76" spans="1:21">
      <c r="A76" s="28"/>
      <c r="B76" s="28"/>
      <c r="C76" s="28"/>
      <c r="D76" s="28"/>
      <c r="E76" s="28"/>
      <c r="F76" s="34"/>
      <c r="G76" s="28"/>
      <c r="H76" s="98"/>
      <c r="I76" s="28"/>
      <c r="J76" s="28"/>
      <c r="K76" s="28"/>
      <c r="L76" s="28"/>
      <c r="M76" s="28"/>
      <c r="N76" s="28"/>
      <c r="O76" s="28"/>
      <c r="P76" s="28"/>
      <c r="Q76" s="34"/>
      <c r="R76" s="28"/>
      <c r="S76" s="28"/>
      <c r="T76" s="28"/>
      <c r="U76" s="28"/>
    </row>
    <row r="77" spans="1:21">
      <c r="A77" s="35" t="s">
        <v>77</v>
      </c>
      <c r="B77" s="28"/>
      <c r="C77" s="28"/>
      <c r="D77" s="28"/>
      <c r="E77" s="28"/>
      <c r="F77" s="34"/>
      <c r="G77" s="28"/>
      <c r="H77" s="98"/>
      <c r="I77" s="28"/>
      <c r="J77" s="28"/>
      <c r="K77" s="28"/>
      <c r="L77" s="28"/>
      <c r="M77" s="28"/>
      <c r="N77" s="28"/>
      <c r="O77" s="28"/>
      <c r="P77" s="28"/>
      <c r="Q77" s="34"/>
      <c r="R77" s="28"/>
      <c r="S77" s="28"/>
      <c r="T77" s="28"/>
      <c r="U77" s="28"/>
    </row>
    <row r="78" spans="1:21">
      <c r="A78" s="28" t="s">
        <v>78</v>
      </c>
      <c r="B78" s="28">
        <v>0</v>
      </c>
      <c r="C78" s="28">
        <v>0</v>
      </c>
      <c r="D78" s="28">
        <v>0</v>
      </c>
      <c r="E78" s="28">
        <v>0</v>
      </c>
      <c r="F78" s="34">
        <v>0</v>
      </c>
      <c r="G78" s="28">
        <v>0</v>
      </c>
      <c r="H78" s="98">
        <v>0</v>
      </c>
      <c r="I78" s="28">
        <v>0</v>
      </c>
      <c r="J78" s="28">
        <v>0</v>
      </c>
      <c r="K78" s="28">
        <v>0</v>
      </c>
      <c r="L78" s="28">
        <v>0</v>
      </c>
      <c r="M78" s="28">
        <v>0</v>
      </c>
      <c r="N78" s="28">
        <v>0</v>
      </c>
      <c r="O78" s="28">
        <v>0</v>
      </c>
      <c r="P78" s="28">
        <v>0</v>
      </c>
      <c r="Q78" s="34">
        <v>0</v>
      </c>
      <c r="R78" s="28">
        <v>0</v>
      </c>
      <c r="S78" s="28"/>
      <c r="T78" s="28"/>
      <c r="U78" s="28"/>
    </row>
    <row r="79" spans="1:21">
      <c r="A79" s="28" t="s">
        <v>79</v>
      </c>
      <c r="B79" s="28">
        <f t="shared" ref="B79:R79" si="25">2-(B78+B80+B81)</f>
        <v>1.9884337739844764</v>
      </c>
      <c r="C79" s="28">
        <f t="shared" si="25"/>
        <v>1.9856329446129608</v>
      </c>
      <c r="D79" s="28">
        <f t="shared" si="25"/>
        <v>1.9848538394304045</v>
      </c>
      <c r="E79" s="28">
        <f t="shared" si="25"/>
        <v>1.9818522842160307</v>
      </c>
      <c r="F79" s="34">
        <f t="shared" si="25"/>
        <v>1.9869072842926787</v>
      </c>
      <c r="G79" s="28">
        <f t="shared" si="25"/>
        <v>1.9871843318464562</v>
      </c>
      <c r="H79" s="98">
        <f t="shared" si="25"/>
        <v>1.9875891887756443</v>
      </c>
      <c r="I79" s="28">
        <f t="shared" si="25"/>
        <v>1.9833848177236619</v>
      </c>
      <c r="J79" s="28">
        <f t="shared" si="25"/>
        <v>1.9845570693991803</v>
      </c>
      <c r="K79" s="28">
        <f t="shared" si="25"/>
        <v>1.9837674573599615</v>
      </c>
      <c r="L79" s="28">
        <f t="shared" si="25"/>
        <v>1.9850292924961956</v>
      </c>
      <c r="M79" s="28">
        <f t="shared" si="25"/>
        <v>1.9843891129748892</v>
      </c>
      <c r="N79" s="28">
        <f t="shared" si="25"/>
        <v>1.988612102042753</v>
      </c>
      <c r="O79" s="28">
        <f t="shared" si="25"/>
        <v>1.9836098174842909</v>
      </c>
      <c r="P79" s="28">
        <f t="shared" si="25"/>
        <v>1.9817618774362842</v>
      </c>
      <c r="Q79" s="34">
        <f t="shared" si="25"/>
        <v>1.9817199818190234</v>
      </c>
      <c r="R79" s="28">
        <f t="shared" si="25"/>
        <v>1.9861132212405037</v>
      </c>
      <c r="S79" s="28"/>
      <c r="T79" s="28"/>
      <c r="U79" s="28"/>
    </row>
    <row r="80" spans="1:21">
      <c r="A80" s="28" t="s">
        <v>44</v>
      </c>
      <c r="B80" s="28">
        <f t="shared" ref="B80:R81" si="26">B216</f>
        <v>0</v>
      </c>
      <c r="C80" s="28">
        <f t="shared" si="26"/>
        <v>0</v>
      </c>
      <c r="D80" s="28">
        <f t="shared" si="26"/>
        <v>0</v>
      </c>
      <c r="E80" s="28">
        <f t="shared" si="26"/>
        <v>0</v>
      </c>
      <c r="F80" s="34">
        <f t="shared" si="26"/>
        <v>0</v>
      </c>
      <c r="G80" s="28">
        <f t="shared" si="26"/>
        <v>0</v>
      </c>
      <c r="H80" s="98">
        <f t="shared" si="26"/>
        <v>0</v>
      </c>
      <c r="I80" s="28">
        <f t="shared" si="26"/>
        <v>0</v>
      </c>
      <c r="J80" s="28">
        <f t="shared" si="26"/>
        <v>0</v>
      </c>
      <c r="K80" s="28">
        <f t="shared" si="26"/>
        <v>0</v>
      </c>
      <c r="L80" s="28">
        <f t="shared" si="26"/>
        <v>0</v>
      </c>
      <c r="M80" s="28">
        <f t="shared" si="26"/>
        <v>0</v>
      </c>
      <c r="N80" s="28">
        <f t="shared" si="26"/>
        <v>0</v>
      </c>
      <c r="O80" s="28">
        <f t="shared" si="26"/>
        <v>0</v>
      </c>
      <c r="P80" s="28">
        <f t="shared" si="26"/>
        <v>0</v>
      </c>
      <c r="Q80" s="34">
        <f t="shared" si="26"/>
        <v>0</v>
      </c>
      <c r="R80" s="28">
        <f t="shared" si="26"/>
        <v>0</v>
      </c>
      <c r="S80" s="28"/>
      <c r="T80" s="28"/>
      <c r="U80" s="28"/>
    </row>
    <row r="81" spans="1:21">
      <c r="A81" s="28" t="s">
        <v>45</v>
      </c>
      <c r="B81" s="35">
        <f t="shared" si="26"/>
        <v>1.1566226015523587E-2</v>
      </c>
      <c r="C81" s="35">
        <f t="shared" si="26"/>
        <v>1.4367055387039161E-2</v>
      </c>
      <c r="D81" s="35">
        <f t="shared" si="26"/>
        <v>1.5146160569595554E-2</v>
      </c>
      <c r="E81" s="35">
        <f t="shared" si="26"/>
        <v>1.8147715783969429E-2</v>
      </c>
      <c r="F81" s="36">
        <f t="shared" si="26"/>
        <v>1.3092715707321366E-2</v>
      </c>
      <c r="G81" s="35">
        <f t="shared" si="26"/>
        <v>1.2815668153543869E-2</v>
      </c>
      <c r="H81" s="99">
        <f t="shared" si="26"/>
        <v>1.241081122435576E-2</v>
      </c>
      <c r="I81" s="35">
        <f t="shared" si="26"/>
        <v>1.6615182276337969E-2</v>
      </c>
      <c r="J81" s="35">
        <f t="shared" si="26"/>
        <v>1.5442930600819619E-2</v>
      </c>
      <c r="K81" s="35">
        <f t="shared" si="26"/>
        <v>1.623254264003849E-2</v>
      </c>
      <c r="L81" s="35">
        <f t="shared" si="26"/>
        <v>1.4970707503804271E-2</v>
      </c>
      <c r="M81" s="35">
        <f t="shared" si="26"/>
        <v>1.5610887025110806E-2</v>
      </c>
      <c r="N81" s="35">
        <f t="shared" si="26"/>
        <v>1.138789795724704E-2</v>
      </c>
      <c r="O81" s="35">
        <f t="shared" si="26"/>
        <v>1.6390182515709045E-2</v>
      </c>
      <c r="P81" s="35">
        <f t="shared" si="26"/>
        <v>1.8238122563715709E-2</v>
      </c>
      <c r="Q81" s="36">
        <f t="shared" si="26"/>
        <v>1.8280018180976677E-2</v>
      </c>
      <c r="R81" s="35">
        <f t="shared" si="26"/>
        <v>1.38867787594963E-2</v>
      </c>
      <c r="S81" s="35"/>
      <c r="T81" s="35"/>
      <c r="U81" s="35"/>
    </row>
    <row r="82" spans="1:21">
      <c r="A82" s="28"/>
      <c r="B82" s="28">
        <f t="shared" ref="B82:R82" si="27">SUM(B78:B81)</f>
        <v>2</v>
      </c>
      <c r="C82" s="28">
        <f t="shared" si="27"/>
        <v>2</v>
      </c>
      <c r="D82" s="28">
        <f t="shared" si="27"/>
        <v>2</v>
      </c>
      <c r="E82" s="28">
        <f t="shared" si="27"/>
        <v>2</v>
      </c>
      <c r="F82" s="34">
        <f t="shared" si="27"/>
        <v>2</v>
      </c>
      <c r="G82" s="28">
        <f t="shared" si="27"/>
        <v>2</v>
      </c>
      <c r="H82" s="98">
        <f t="shared" si="27"/>
        <v>2</v>
      </c>
      <c r="I82" s="28">
        <f t="shared" si="27"/>
        <v>2</v>
      </c>
      <c r="J82" s="28">
        <f t="shared" si="27"/>
        <v>2</v>
      </c>
      <c r="K82" s="28">
        <f t="shared" si="27"/>
        <v>2</v>
      </c>
      <c r="L82" s="28">
        <f t="shared" si="27"/>
        <v>2</v>
      </c>
      <c r="M82" s="28">
        <f t="shared" si="27"/>
        <v>2</v>
      </c>
      <c r="N82" s="28">
        <f t="shared" si="27"/>
        <v>2</v>
      </c>
      <c r="O82" s="28">
        <f t="shared" si="27"/>
        <v>2</v>
      </c>
      <c r="P82" s="28">
        <f t="shared" si="27"/>
        <v>2</v>
      </c>
      <c r="Q82" s="34">
        <f t="shared" si="27"/>
        <v>2</v>
      </c>
      <c r="R82" s="28">
        <f t="shared" si="27"/>
        <v>2</v>
      </c>
      <c r="S82" s="28"/>
      <c r="T82" s="28"/>
      <c r="U82" s="28"/>
    </row>
    <row r="83" spans="1:21">
      <c r="A83" s="28" t="s">
        <v>80</v>
      </c>
      <c r="B83" s="28">
        <f t="shared" ref="B83:R83" si="28">8+5+B70+B75</f>
        <v>15.293717024360928</v>
      </c>
      <c r="C83" s="28">
        <f t="shared" si="28"/>
        <v>15.282811482174052</v>
      </c>
      <c r="D83" s="28">
        <f t="shared" si="28"/>
        <v>15.359874929201235</v>
      </c>
      <c r="E83" s="28">
        <f t="shared" si="28"/>
        <v>15.390116517536027</v>
      </c>
      <c r="F83" s="34">
        <f t="shared" si="28"/>
        <v>15.341158043586915</v>
      </c>
      <c r="G83" s="28">
        <f t="shared" si="28"/>
        <v>15.297474011118638</v>
      </c>
      <c r="H83" s="98">
        <f t="shared" si="28"/>
        <v>15.281782768112935</v>
      </c>
      <c r="I83" s="28">
        <f t="shared" si="28"/>
        <v>15.352309286452172</v>
      </c>
      <c r="J83" s="28">
        <f t="shared" si="28"/>
        <v>15.410516839531809</v>
      </c>
      <c r="K83" s="28">
        <f t="shared" si="28"/>
        <v>15.35939000354918</v>
      </c>
      <c r="L83" s="28">
        <f t="shared" si="28"/>
        <v>15.338369041420702</v>
      </c>
      <c r="M83" s="28">
        <f t="shared" si="28"/>
        <v>15.299155226135291</v>
      </c>
      <c r="N83" s="28">
        <f t="shared" si="28"/>
        <v>15.340251919627724</v>
      </c>
      <c r="O83" s="28">
        <f t="shared" si="28"/>
        <v>15.287768179176178</v>
      </c>
      <c r="P83" s="28">
        <f t="shared" si="28"/>
        <v>15.448946514328174</v>
      </c>
      <c r="Q83" s="34">
        <f t="shared" si="28"/>
        <v>15.450508618462035</v>
      </c>
      <c r="R83" s="28">
        <f t="shared" si="28"/>
        <v>15.373209577510847</v>
      </c>
      <c r="S83" s="28"/>
      <c r="T83" s="28"/>
      <c r="U83" s="28"/>
    </row>
    <row r="84" spans="1:21">
      <c r="A84" s="28" t="s">
        <v>81</v>
      </c>
      <c r="B84" s="28">
        <f t="shared" ref="B84:R84" si="29">(B52+B59)*4+(B53+B58+B60)*3+(B61+B62+B63+B64+B67+B68+B72)*2+B69+B73+B74</f>
        <v>46.000000000000014</v>
      </c>
      <c r="C84" s="28">
        <f t="shared" si="29"/>
        <v>46.000000000000007</v>
      </c>
      <c r="D84" s="28">
        <f t="shared" si="29"/>
        <v>46</v>
      </c>
      <c r="E84" s="28">
        <f t="shared" si="29"/>
        <v>46</v>
      </c>
      <c r="F84" s="34">
        <f t="shared" si="29"/>
        <v>46</v>
      </c>
      <c r="G84" s="28">
        <f t="shared" si="29"/>
        <v>46.000000000000007</v>
      </c>
      <c r="H84" s="98">
        <f t="shared" si="29"/>
        <v>45.999999999999986</v>
      </c>
      <c r="I84" s="28">
        <f t="shared" si="29"/>
        <v>46</v>
      </c>
      <c r="J84" s="28">
        <f t="shared" si="29"/>
        <v>46.000000000000007</v>
      </c>
      <c r="K84" s="28">
        <f t="shared" si="29"/>
        <v>46</v>
      </c>
      <c r="L84" s="28">
        <f t="shared" si="29"/>
        <v>46</v>
      </c>
      <c r="M84" s="28">
        <f t="shared" si="29"/>
        <v>45.999999999999993</v>
      </c>
      <c r="N84" s="28">
        <f t="shared" si="29"/>
        <v>45.999999999999993</v>
      </c>
      <c r="O84" s="28">
        <f t="shared" si="29"/>
        <v>46</v>
      </c>
      <c r="P84" s="28">
        <f t="shared" si="29"/>
        <v>46</v>
      </c>
      <c r="Q84" s="34">
        <f t="shared" si="29"/>
        <v>45.999999999999993</v>
      </c>
      <c r="R84" s="28">
        <f t="shared" si="29"/>
        <v>46.000000000000007</v>
      </c>
      <c r="S84" s="28"/>
      <c r="T84" s="28"/>
      <c r="U84" s="28"/>
    </row>
    <row r="85" spans="1:21">
      <c r="A85" s="28" t="s">
        <v>82</v>
      </c>
      <c r="B85" s="34">
        <f t="shared" ref="B85:R85" si="30">(B60+B63+B67)/(B60+B63+B67+B61)</f>
        <v>0.40805761507318045</v>
      </c>
      <c r="C85" s="34">
        <f t="shared" si="30"/>
        <v>0.40137204018738837</v>
      </c>
      <c r="D85" s="34">
        <f t="shared" si="30"/>
        <v>0.4099142425526841</v>
      </c>
      <c r="E85" s="34">
        <f t="shared" si="30"/>
        <v>0.43703187027079121</v>
      </c>
      <c r="F85" s="34">
        <f t="shared" si="30"/>
        <v>0.41009431964738247</v>
      </c>
      <c r="G85" s="34">
        <f t="shared" si="30"/>
        <v>0.4084025045027857</v>
      </c>
      <c r="H85" s="63">
        <f t="shared" si="30"/>
        <v>0.43431519919896994</v>
      </c>
      <c r="I85" s="34">
        <f t="shared" si="30"/>
        <v>0.40352645407325172</v>
      </c>
      <c r="J85" s="34">
        <f t="shared" si="30"/>
        <v>0.41221602860318163</v>
      </c>
      <c r="K85" s="34">
        <f t="shared" si="30"/>
        <v>0.42219133006164145</v>
      </c>
      <c r="L85" s="34">
        <f t="shared" si="30"/>
        <v>0.43562980080169367</v>
      </c>
      <c r="M85" s="34">
        <f t="shared" si="30"/>
        <v>0.40030194793239315</v>
      </c>
      <c r="N85" s="34">
        <f t="shared" si="30"/>
        <v>0.40600188122526454</v>
      </c>
      <c r="O85" s="34">
        <f t="shared" si="30"/>
        <v>0.41074138469038329</v>
      </c>
      <c r="P85" s="34">
        <f t="shared" si="30"/>
        <v>0.40818169727615872</v>
      </c>
      <c r="Q85" s="34">
        <f t="shared" si="30"/>
        <v>0.42910449228626513</v>
      </c>
      <c r="R85" s="34">
        <f t="shared" si="30"/>
        <v>0.41558088809469829</v>
      </c>
      <c r="S85" s="34"/>
      <c r="T85" s="34"/>
      <c r="U85" s="34"/>
    </row>
    <row r="86" spans="1:21">
      <c r="A86" s="28" t="s">
        <v>83</v>
      </c>
      <c r="B86" s="34">
        <f t="shared" ref="B86:R86" si="31">B61/(B63+B67)</f>
        <v>2.1434122272053546</v>
      </c>
      <c r="C86" s="34">
        <f t="shared" si="31"/>
        <v>2.2789886907329007</v>
      </c>
      <c r="D86" s="34">
        <f t="shared" si="31"/>
        <v>2.04337374519536</v>
      </c>
      <c r="E86" s="34">
        <f t="shared" si="31"/>
        <v>1.8551226174989708</v>
      </c>
      <c r="F86" s="34">
        <f t="shared" si="31"/>
        <v>2.0633183994652056</v>
      </c>
      <c r="G86" s="34">
        <f t="shared" si="31"/>
        <v>2.122609301245463</v>
      </c>
      <c r="H86" s="63">
        <f t="shared" si="31"/>
        <v>1.9715525188485923</v>
      </c>
      <c r="I86" s="34">
        <f t="shared" si="31"/>
        <v>2.1027385061293273</v>
      </c>
      <c r="J86" s="34">
        <f t="shared" si="31"/>
        <v>1.9516452955529924</v>
      </c>
      <c r="K86" s="34">
        <f t="shared" si="31"/>
        <v>1.8941935018593137</v>
      </c>
      <c r="L86" s="34">
        <f t="shared" si="31"/>
        <v>1.9679392859643254</v>
      </c>
      <c r="M86" s="34">
        <f t="shared" si="31"/>
        <v>2.1664502049871923</v>
      </c>
      <c r="N86" s="34">
        <f t="shared" si="31"/>
        <v>2.0602808746554966</v>
      </c>
      <c r="O86" s="34">
        <f t="shared" si="31"/>
        <v>2.0831655610467696</v>
      </c>
      <c r="P86" s="34">
        <f t="shared" si="31"/>
        <v>2.0559688721079574</v>
      </c>
      <c r="Q86" s="34">
        <f t="shared" si="31"/>
        <v>1.8525324887425272</v>
      </c>
      <c r="R86" s="34">
        <f t="shared" si="31"/>
        <v>1.9210483091314308</v>
      </c>
      <c r="S86" s="34"/>
      <c r="T86" s="34"/>
      <c r="U86" s="34"/>
    </row>
    <row r="87" spans="1:21">
      <c r="A87" s="28" t="s">
        <v>84</v>
      </c>
      <c r="B87" s="34">
        <f t="shared" ref="B87:R87" si="32">B61/(B60+B63+B67)</f>
        <v>1.4506343297150854</v>
      </c>
      <c r="C87" s="34">
        <f t="shared" si="32"/>
        <v>1.4914540622538894</v>
      </c>
      <c r="D87" s="34">
        <f t="shared" si="32"/>
        <v>1.4395346543038827</v>
      </c>
      <c r="E87" s="34">
        <f t="shared" si="32"/>
        <v>1.2881626444780465</v>
      </c>
      <c r="F87" s="34">
        <f t="shared" si="32"/>
        <v>1.4384634268034848</v>
      </c>
      <c r="G87" s="34">
        <f t="shared" si="32"/>
        <v>1.4485648079398079</v>
      </c>
      <c r="H87" s="63">
        <f t="shared" si="32"/>
        <v>1.3024752572425553</v>
      </c>
      <c r="I87" s="34">
        <f t="shared" si="32"/>
        <v>1.4781522745432478</v>
      </c>
      <c r="J87" s="34">
        <f t="shared" si="32"/>
        <v>1.4259124599995765</v>
      </c>
      <c r="K87" s="34">
        <f t="shared" si="32"/>
        <v>1.3685943523615143</v>
      </c>
      <c r="L87" s="34">
        <f t="shared" si="32"/>
        <v>1.2955270694513792</v>
      </c>
      <c r="M87" s="34">
        <f t="shared" si="32"/>
        <v>1.4981142489191424</v>
      </c>
      <c r="N87" s="34">
        <f t="shared" si="32"/>
        <v>1.4630427745362191</v>
      </c>
      <c r="O87" s="34">
        <f t="shared" si="32"/>
        <v>1.4346219720562114</v>
      </c>
      <c r="P87" s="34">
        <f t="shared" si="32"/>
        <v>1.4498893670958539</v>
      </c>
      <c r="Q87" s="34">
        <f t="shared" si="32"/>
        <v>1.3304347029135222</v>
      </c>
      <c r="R87" s="34">
        <f t="shared" si="32"/>
        <v>1.4062704244766191</v>
      </c>
      <c r="S87" s="34"/>
      <c r="T87" s="34"/>
      <c r="U87" s="34"/>
    </row>
    <row r="88" spans="1:21">
      <c r="A88" s="28" t="s">
        <v>85</v>
      </c>
      <c r="B88" s="34">
        <f t="shared" ref="B88:R88" si="33">B61/5</f>
        <v>0.55805143514160438</v>
      </c>
      <c r="C88" s="34">
        <f t="shared" si="33"/>
        <v>0.56176482376030179</v>
      </c>
      <c r="D88" s="34">
        <f t="shared" si="33"/>
        <v>0.55515900407981633</v>
      </c>
      <c r="E88" s="34">
        <f t="shared" si="33"/>
        <v>0.52562773832657794</v>
      </c>
      <c r="F88" s="34">
        <f t="shared" si="33"/>
        <v>0.55326360061847024</v>
      </c>
      <c r="G88" s="34">
        <f t="shared" si="33"/>
        <v>0.56261542376456064</v>
      </c>
      <c r="H88" s="63">
        <f t="shared" si="33"/>
        <v>0.53000287797517653</v>
      </c>
      <c r="I88" s="34">
        <f t="shared" si="33"/>
        <v>0.56209802663541553</v>
      </c>
      <c r="J88" s="34">
        <f t="shared" si="33"/>
        <v>0.5540257446984298</v>
      </c>
      <c r="K88" s="34">
        <f t="shared" si="33"/>
        <v>0.54726794809583312</v>
      </c>
      <c r="L88" s="34">
        <f t="shared" si="33"/>
        <v>0.53020197018701787</v>
      </c>
      <c r="M88" s="34">
        <f t="shared" si="33"/>
        <v>0.57078598869273967</v>
      </c>
      <c r="N88" s="34">
        <f t="shared" si="33"/>
        <v>0.56649464227372759</v>
      </c>
      <c r="O88" s="34">
        <f t="shared" si="33"/>
        <v>0.5592139633555262</v>
      </c>
      <c r="P88" s="34">
        <f t="shared" si="33"/>
        <v>0.55103211374609695</v>
      </c>
      <c r="Q88" s="34">
        <f t="shared" si="33"/>
        <v>0.5372836457191148</v>
      </c>
      <c r="R88" s="34">
        <f t="shared" si="33"/>
        <v>0.56149046702181882</v>
      </c>
      <c r="S88" s="34"/>
      <c r="T88" s="34"/>
      <c r="U88" s="34"/>
    </row>
    <row r="89" spans="1:21">
      <c r="A89" s="28" t="s">
        <v>86</v>
      </c>
      <c r="B89" s="34">
        <f t="shared" ref="B89:R89" si="34">B79/B82</f>
        <v>0.9942168869922382</v>
      </c>
      <c r="C89" s="34">
        <f t="shared" si="34"/>
        <v>0.9928164723064804</v>
      </c>
      <c r="D89" s="34">
        <f t="shared" si="34"/>
        <v>0.99242691971520225</v>
      </c>
      <c r="E89" s="34">
        <f t="shared" si="34"/>
        <v>0.99092614210801533</v>
      </c>
      <c r="F89" s="34">
        <f t="shared" si="34"/>
        <v>0.99345364214633936</v>
      </c>
      <c r="G89" s="34">
        <f t="shared" si="34"/>
        <v>0.99359216592322808</v>
      </c>
      <c r="H89" s="63">
        <f t="shared" si="34"/>
        <v>0.99379459438782214</v>
      </c>
      <c r="I89" s="34">
        <f t="shared" si="34"/>
        <v>0.99169240886183097</v>
      </c>
      <c r="J89" s="34">
        <f t="shared" si="34"/>
        <v>0.99227853469959015</v>
      </c>
      <c r="K89" s="34">
        <f t="shared" si="34"/>
        <v>0.99188372867998076</v>
      </c>
      <c r="L89" s="34">
        <f t="shared" si="34"/>
        <v>0.99251464624809782</v>
      </c>
      <c r="M89" s="34">
        <f t="shared" si="34"/>
        <v>0.99219455648744459</v>
      </c>
      <c r="N89" s="34">
        <f t="shared" si="34"/>
        <v>0.99430605102137648</v>
      </c>
      <c r="O89" s="34">
        <f t="shared" si="34"/>
        <v>0.99180490874214544</v>
      </c>
      <c r="P89" s="34">
        <f t="shared" si="34"/>
        <v>0.99088093871814209</v>
      </c>
      <c r="Q89" s="34">
        <f t="shared" si="34"/>
        <v>0.99085999090951171</v>
      </c>
      <c r="R89" s="34">
        <f t="shared" si="34"/>
        <v>0.99305661062025186</v>
      </c>
      <c r="S89" s="34"/>
      <c r="T89" s="34"/>
      <c r="U89" s="34"/>
    </row>
    <row r="90" spans="1:21">
      <c r="B90" s="12"/>
      <c r="C90" s="12"/>
      <c r="D90" s="12"/>
      <c r="E90" s="12"/>
      <c r="F90" s="12"/>
      <c r="G90" s="12"/>
      <c r="H90" s="84"/>
      <c r="I90" s="12"/>
      <c r="J90" s="12"/>
      <c r="K90" s="12"/>
      <c r="L90" s="12"/>
      <c r="M90" s="12"/>
      <c r="N90" s="12"/>
      <c r="O90" s="12"/>
      <c r="P90" s="12"/>
      <c r="Q90" s="12"/>
      <c r="R90" s="12"/>
      <c r="S90" s="12"/>
      <c r="T90" s="12"/>
      <c r="U90" s="12"/>
    </row>
    <row r="91" spans="1:21">
      <c r="A91" t="s">
        <v>87</v>
      </c>
      <c r="B91" s="34">
        <f t="shared" ref="B91:R91" si="35">(B52+B55+B59+B60+B61+B62+B63+B67)-13</f>
        <v>2.7673716329562836E-2</v>
      </c>
      <c r="C91" s="34">
        <f t="shared" si="35"/>
        <v>8.5912061940387474E-3</v>
      </c>
      <c r="D91" s="34">
        <f t="shared" si="35"/>
        <v>3.130390457984511E-2</v>
      </c>
      <c r="E91" s="34">
        <f t="shared" si="35"/>
        <v>2.4690199163439175E-2</v>
      </c>
      <c r="F91" s="34">
        <f t="shared" si="35"/>
        <v>3.118519123249186E-2</v>
      </c>
      <c r="G91" s="34">
        <f t="shared" si="35"/>
        <v>4.8762991781460485E-2</v>
      </c>
      <c r="H91" s="63">
        <f t="shared" si="35"/>
        <v>3.8951786979524172E-3</v>
      </c>
      <c r="I91" s="34">
        <f t="shared" si="35"/>
        <v>5.5606492497751958E-2</v>
      </c>
      <c r="J91" s="34">
        <f t="shared" si="35"/>
        <v>4.4321224314156638E-2</v>
      </c>
      <c r="K91" s="34">
        <f t="shared" si="35"/>
        <v>8.0968872278686987E-2</v>
      </c>
      <c r="L91" s="34">
        <f t="shared" si="35"/>
        <v>1.0865881813817424E-2</v>
      </c>
      <c r="M91" s="34">
        <f t="shared" si="35"/>
        <v>7.4241910764030195E-2</v>
      </c>
      <c r="N91" s="34">
        <f t="shared" si="35"/>
        <v>9.7536097141240674E-2</v>
      </c>
      <c r="O91" s="34">
        <f t="shared" si="35"/>
        <v>5.011056036293482E-2</v>
      </c>
      <c r="P91" s="34">
        <f t="shared" si="35"/>
        <v>4.1399174655500914E-2</v>
      </c>
      <c r="Q91" s="34">
        <f t="shared" si="35"/>
        <v>6.7740410156794439E-2</v>
      </c>
      <c r="R91" s="34">
        <f t="shared" si="35"/>
        <v>8.5413847882856331E-2</v>
      </c>
      <c r="S91" s="34"/>
      <c r="T91" s="34"/>
      <c r="U91" s="34"/>
    </row>
    <row r="92" spans="1:21">
      <c r="A92" t="s">
        <v>88</v>
      </c>
      <c r="B92" s="34">
        <f t="shared" ref="B92:R92" si="36">(B52-4)/4</f>
        <v>0.70663746654992177</v>
      </c>
      <c r="C92" s="34">
        <f t="shared" si="36"/>
        <v>0.698160581742024</v>
      </c>
      <c r="D92" s="34">
        <f t="shared" si="36"/>
        <v>0.68273710551024291</v>
      </c>
      <c r="E92" s="34">
        <f t="shared" si="36"/>
        <v>0.65027661045399299</v>
      </c>
      <c r="F92" s="34">
        <f t="shared" si="36"/>
        <v>0.69537544457469758</v>
      </c>
      <c r="G92" s="34">
        <f t="shared" si="36"/>
        <v>0.70433053370822529</v>
      </c>
      <c r="H92" s="63">
        <f t="shared" si="36"/>
        <v>0.6826771543071235</v>
      </c>
      <c r="I92" s="34">
        <f t="shared" si="36"/>
        <v>0.68429767525773522</v>
      </c>
      <c r="J92" s="34">
        <f t="shared" si="36"/>
        <v>0.67978350426825584</v>
      </c>
      <c r="K92" s="34">
        <f t="shared" si="36"/>
        <v>0.69405126095965652</v>
      </c>
      <c r="L92" s="34">
        <f t="shared" si="36"/>
        <v>0.6744173533111375</v>
      </c>
      <c r="M92" s="34">
        <f t="shared" si="36"/>
        <v>0.71362250068871536</v>
      </c>
      <c r="N92" s="34">
        <f t="shared" si="36"/>
        <v>0.71003464370956459</v>
      </c>
      <c r="O92" s="34">
        <f t="shared" si="36"/>
        <v>0.7156269980652834</v>
      </c>
      <c r="P92" s="34">
        <f t="shared" si="36"/>
        <v>0.64475669399712876</v>
      </c>
      <c r="Q92" s="34">
        <f t="shared" si="36"/>
        <v>0.64321870547521898</v>
      </c>
      <c r="R92" s="34">
        <f t="shared" si="36"/>
        <v>0.70288441797836709</v>
      </c>
      <c r="S92" s="34"/>
      <c r="T92" s="34"/>
      <c r="U92" s="34"/>
    </row>
    <row r="93" spans="1:21">
      <c r="A93" s="28" t="s">
        <v>89</v>
      </c>
      <c r="B93" s="34">
        <f t="shared" ref="B93:R93" si="37">(8-B52)/4</f>
        <v>0.29336253345007823</v>
      </c>
      <c r="C93" s="34">
        <f t="shared" si="37"/>
        <v>0.301839418257976</v>
      </c>
      <c r="D93" s="34">
        <f t="shared" si="37"/>
        <v>0.31726289448975709</v>
      </c>
      <c r="E93" s="34">
        <f t="shared" si="37"/>
        <v>0.34972338954600701</v>
      </c>
      <c r="F93" s="34">
        <f t="shared" si="37"/>
        <v>0.30462455542530242</v>
      </c>
      <c r="G93" s="34">
        <f t="shared" si="37"/>
        <v>0.29566946629177471</v>
      </c>
      <c r="H93" s="63">
        <f t="shared" si="37"/>
        <v>0.3173228456928765</v>
      </c>
      <c r="I93" s="34">
        <f t="shared" si="37"/>
        <v>0.31570232474226478</v>
      </c>
      <c r="J93" s="34">
        <f t="shared" si="37"/>
        <v>0.32021649573174416</v>
      </c>
      <c r="K93" s="34">
        <f t="shared" si="37"/>
        <v>0.30594873904034348</v>
      </c>
      <c r="L93" s="34">
        <f t="shared" si="37"/>
        <v>0.3255826466888625</v>
      </c>
      <c r="M93" s="34">
        <f t="shared" si="37"/>
        <v>0.28637749931128464</v>
      </c>
      <c r="N93" s="34">
        <f t="shared" si="37"/>
        <v>0.28996535629043541</v>
      </c>
      <c r="O93" s="34">
        <f t="shared" si="37"/>
        <v>0.2843730019347166</v>
      </c>
      <c r="P93" s="34">
        <f t="shared" si="37"/>
        <v>0.35524330600287124</v>
      </c>
      <c r="Q93" s="34">
        <f t="shared" si="37"/>
        <v>0.35678129452478102</v>
      </c>
      <c r="R93" s="34">
        <f t="shared" si="37"/>
        <v>0.29711558202163291</v>
      </c>
      <c r="S93" s="34"/>
      <c r="T93" s="34"/>
      <c r="U93" s="34"/>
    </row>
    <row r="94" spans="1:21">
      <c r="A94" s="28" t="s">
        <v>90</v>
      </c>
      <c r="B94" s="34">
        <f t="shared" ref="B94:R94" si="38">(B52+B55-8)/2</f>
        <v>3.7297279599982858E-2</v>
      </c>
      <c r="C94" s="34">
        <f t="shared" si="38"/>
        <v>4.2381889746375023E-2</v>
      </c>
      <c r="D94" s="34">
        <f t="shared" si="38"/>
        <v>3.0753298397398154E-2</v>
      </c>
      <c r="E94" s="34">
        <f t="shared" si="38"/>
        <v>3.3218572112193812E-2</v>
      </c>
      <c r="F94" s="34">
        <f t="shared" si="38"/>
        <v>4.2625265825124714E-2</v>
      </c>
      <c r="G94" s="34">
        <f t="shared" si="38"/>
        <v>3.1426242997937059E-2</v>
      </c>
      <c r="H94" s="63">
        <f t="shared" si="38"/>
        <v>4.8097686318501864E-2</v>
      </c>
      <c r="I94" s="34">
        <f t="shared" si="38"/>
        <v>3.7057404217882173E-2</v>
      </c>
      <c r="J94" s="34">
        <f t="shared" si="38"/>
        <v>3.2841692970682956E-2</v>
      </c>
      <c r="K94" s="34">
        <f t="shared" si="38"/>
        <v>3.9066138715363685E-2</v>
      </c>
      <c r="L94" s="34">
        <f t="shared" si="38"/>
        <v>4.4504245084708849E-2</v>
      </c>
      <c r="M94" s="34">
        <f t="shared" si="38"/>
        <v>3.9113728090584665E-2</v>
      </c>
      <c r="N94" s="34">
        <f t="shared" si="38"/>
        <v>4.2091964776473034E-2</v>
      </c>
      <c r="O94" s="34">
        <f t="shared" si="38"/>
        <v>3.77013972442235E-2</v>
      </c>
      <c r="P94" s="34">
        <f t="shared" si="38"/>
        <v>4.1739328395607345E-2</v>
      </c>
      <c r="Q94" s="34">
        <f t="shared" si="38"/>
        <v>3.003950477147832E-2</v>
      </c>
      <c r="R94" s="34">
        <f t="shared" si="38"/>
        <v>2.3692573251413052E-2</v>
      </c>
      <c r="S94" s="34"/>
      <c r="T94" s="34"/>
      <c r="U94" s="34"/>
    </row>
    <row r="95" spans="1:21">
      <c r="A95" s="28" t="s">
        <v>91</v>
      </c>
      <c r="B95" s="34">
        <f t="shared" ref="B95:R95" si="39">3-B64-B68-B72-B69-B73-B74-B91</f>
        <v>0.70628297563907139</v>
      </c>
      <c r="C95" s="34">
        <f t="shared" si="39"/>
        <v>0.71718851782594983</v>
      </c>
      <c r="D95" s="34">
        <f t="shared" si="39"/>
        <v>0.64012507079876635</v>
      </c>
      <c r="E95" s="34">
        <f t="shared" si="39"/>
        <v>0.60988348246397295</v>
      </c>
      <c r="F95" s="34">
        <f t="shared" si="39"/>
        <v>0.65884195641308219</v>
      </c>
      <c r="G95" s="34">
        <f t="shared" si="39"/>
        <v>0.70252598888136053</v>
      </c>
      <c r="H95" s="63">
        <f t="shared" si="39"/>
        <v>0.71821723188706454</v>
      </c>
      <c r="I95" s="34">
        <f t="shared" si="39"/>
        <v>0.64769071354782815</v>
      </c>
      <c r="J95" s="34">
        <f t="shared" si="39"/>
        <v>0.58948316046819227</v>
      </c>
      <c r="K95" s="34">
        <f t="shared" si="39"/>
        <v>0.64060999645082006</v>
      </c>
      <c r="L95" s="34">
        <f t="shared" si="39"/>
        <v>0.66163095857929899</v>
      </c>
      <c r="M95" s="34">
        <f t="shared" si="39"/>
        <v>0.70084477386470978</v>
      </c>
      <c r="N95" s="34">
        <f t="shared" si="39"/>
        <v>0.65974808037227639</v>
      </c>
      <c r="O95" s="34">
        <f t="shared" si="39"/>
        <v>0.71223182082382319</v>
      </c>
      <c r="P95" s="34">
        <f t="shared" si="39"/>
        <v>0.55105348567182522</v>
      </c>
      <c r="Q95" s="34">
        <f t="shared" si="39"/>
        <v>0.5494913815379644</v>
      </c>
      <c r="R95" s="34">
        <f t="shared" si="39"/>
        <v>0.62679042248914985</v>
      </c>
      <c r="S95" s="34"/>
      <c r="T95" s="34"/>
      <c r="U95" s="34"/>
    </row>
    <row r="96" spans="1:21">
      <c r="A96" s="28" t="s">
        <v>92</v>
      </c>
      <c r="B96" s="34">
        <f t="shared" ref="B96:R96" si="40">B64+B68+B72+B69+B73+B91-2</f>
        <v>0.16095465332330861</v>
      </c>
      <c r="C96" s="34">
        <f t="shared" si="40"/>
        <v>0.1370900858451507</v>
      </c>
      <c r="D96" s="34">
        <f t="shared" si="40"/>
        <v>0.19846975566425851</v>
      </c>
      <c r="E96" s="34">
        <f t="shared" si="40"/>
        <v>0.22109921004406541</v>
      </c>
      <c r="F96" s="34">
        <f t="shared" si="40"/>
        <v>0.19294068447005808</v>
      </c>
      <c r="G96" s="34">
        <f t="shared" si="40"/>
        <v>0.15712530995405638</v>
      </c>
      <c r="H96" s="63">
        <f t="shared" si="40"/>
        <v>0.13228664336336626</v>
      </c>
      <c r="I96" s="34">
        <f t="shared" si="40"/>
        <v>0.20124885929149894</v>
      </c>
      <c r="J96" s="34">
        <f t="shared" si="40"/>
        <v>0.24622033478061578</v>
      </c>
      <c r="K96" s="34">
        <f t="shared" si="40"/>
        <v>0.21810378671621811</v>
      </c>
      <c r="L96" s="34">
        <f t="shared" si="40"/>
        <v>0.16887890849214049</v>
      </c>
      <c r="M96" s="34">
        <f t="shared" si="40"/>
        <v>0.17209706744961251</v>
      </c>
      <c r="N96" s="34">
        <f t="shared" si="40"/>
        <v>0.20777089946949223</v>
      </c>
      <c r="O96" s="34">
        <f t="shared" si="40"/>
        <v>0.16357484909074538</v>
      </c>
      <c r="P96" s="34">
        <f t="shared" si="40"/>
        <v>0.27037349063618965</v>
      </c>
      <c r="Q96" s="34">
        <f t="shared" si="40"/>
        <v>0.28118737825567575</v>
      </c>
      <c r="R96" s="34">
        <f t="shared" si="40"/>
        <v>0.22968278927786567</v>
      </c>
      <c r="S96" s="34"/>
      <c r="T96" s="34"/>
      <c r="U96" s="34"/>
    </row>
    <row r="97" spans="1:21">
      <c r="A97" s="28" t="s">
        <v>93</v>
      </c>
      <c r="B97" s="34">
        <f t="shared" ref="B97:R97" si="41">(2-B64-B68-B72-B91)/2</f>
        <v>6.8652130398660804E-2</v>
      </c>
      <c r="C97" s="34">
        <f t="shared" si="41"/>
        <v>6.2089099690048388E-2</v>
      </c>
      <c r="D97" s="34">
        <f t="shared" si="41"/>
        <v>5.6789206784130686E-2</v>
      </c>
      <c r="E97" s="34">
        <f t="shared" si="41"/>
        <v>6.1267217961381459E-2</v>
      </c>
      <c r="F97" s="34">
        <f t="shared" si="41"/>
        <v>7.4750132814556225E-2</v>
      </c>
      <c r="G97" s="34">
        <f t="shared" si="41"/>
        <v>5.8012645868128154E-2</v>
      </c>
      <c r="H97" s="63">
        <f t="shared" si="41"/>
        <v>5.9446620596504518E-2</v>
      </c>
      <c r="I97" s="34">
        <f t="shared" si="41"/>
        <v>6.8218630230704957E-2</v>
      </c>
      <c r="J97" s="34">
        <f t="shared" si="41"/>
        <v>6.0583344520097282E-2</v>
      </c>
      <c r="K97" s="34">
        <f t="shared" si="41"/>
        <v>7.1845644141248499E-2</v>
      </c>
      <c r="L97" s="34">
        <f t="shared" si="41"/>
        <v>6.3367711562924867E-2</v>
      </c>
      <c r="M97" s="34">
        <f t="shared" si="41"/>
        <v>7.1931485879916712E-2</v>
      </c>
      <c r="N97" s="34">
        <f t="shared" si="41"/>
        <v>7.7295670633056868E-2</v>
      </c>
      <c r="O97" s="34">
        <f t="shared" si="41"/>
        <v>6.9382216578464773E-2</v>
      </c>
      <c r="P97" s="34">
        <f t="shared" si="41"/>
        <v>7.6661344230717021E-2</v>
      </c>
      <c r="Q97" s="34">
        <f t="shared" si="41"/>
        <v>5.549061613248063E-2</v>
      </c>
      <c r="R97" s="34">
        <f t="shared" si="41"/>
        <v>4.3903481619269491E-2</v>
      </c>
      <c r="S97" s="34"/>
      <c r="T97" s="34"/>
      <c r="U97" s="34"/>
    </row>
    <row r="98" spans="1:21">
      <c r="A98" s="28" t="s">
        <v>94</v>
      </c>
      <c r="B98" s="34">
        <f t="shared" ref="B98:R98" si="42">(B64+B68+B72)/2</f>
        <v>0.91751101143655778</v>
      </c>
      <c r="C98" s="34">
        <f t="shared" si="42"/>
        <v>0.93361529721293224</v>
      </c>
      <c r="D98" s="34">
        <f t="shared" si="42"/>
        <v>0.92755884092594676</v>
      </c>
      <c r="E98" s="34">
        <f t="shared" si="42"/>
        <v>0.92638768245689895</v>
      </c>
      <c r="F98" s="34">
        <f t="shared" si="42"/>
        <v>0.90965727156919785</v>
      </c>
      <c r="G98" s="34">
        <f t="shared" si="42"/>
        <v>0.9176058582411416</v>
      </c>
      <c r="H98" s="63">
        <f t="shared" si="42"/>
        <v>0.93860579005451927</v>
      </c>
      <c r="I98" s="34">
        <f t="shared" si="42"/>
        <v>0.90397812352041906</v>
      </c>
      <c r="J98" s="34">
        <f t="shared" si="42"/>
        <v>0.9172560433228244</v>
      </c>
      <c r="K98" s="34">
        <f t="shared" si="42"/>
        <v>0.88766991971940801</v>
      </c>
      <c r="L98" s="34">
        <f t="shared" si="42"/>
        <v>0.93119934753016642</v>
      </c>
      <c r="M98" s="34">
        <f t="shared" si="42"/>
        <v>0.89094755873806819</v>
      </c>
      <c r="N98" s="34">
        <f t="shared" si="42"/>
        <v>0.8739362807963228</v>
      </c>
      <c r="O98" s="34">
        <f t="shared" si="42"/>
        <v>0.90556250324006782</v>
      </c>
      <c r="P98" s="34">
        <f t="shared" si="42"/>
        <v>0.90263906844153252</v>
      </c>
      <c r="Q98" s="34">
        <f t="shared" si="42"/>
        <v>0.91063917878912215</v>
      </c>
      <c r="R98" s="34">
        <f t="shared" si="42"/>
        <v>0.91338959443930234</v>
      </c>
      <c r="S98" s="34"/>
      <c r="T98" s="34"/>
      <c r="U98" s="34"/>
    </row>
    <row r="99" spans="1:21">
      <c r="A99" s="28" t="s">
        <v>95</v>
      </c>
      <c r="B99" s="34">
        <f t="shared" ref="B99:R99" si="43">B74</f>
        <v>0.13276237103761976</v>
      </c>
      <c r="C99" s="34">
        <f t="shared" si="43"/>
        <v>0.14572139632889952</v>
      </c>
      <c r="D99" s="34">
        <f t="shared" si="43"/>
        <v>0.16140517353697495</v>
      </c>
      <c r="E99" s="34">
        <f t="shared" si="43"/>
        <v>0.16901730749196178</v>
      </c>
      <c r="F99" s="34">
        <f t="shared" si="43"/>
        <v>0.14821735911685974</v>
      </c>
      <c r="G99" s="34">
        <f t="shared" si="43"/>
        <v>0.14034870116458284</v>
      </c>
      <c r="H99" s="63">
        <f t="shared" si="43"/>
        <v>0.14949612474956936</v>
      </c>
      <c r="I99" s="34">
        <f t="shared" si="43"/>
        <v>0.15106042716067294</v>
      </c>
      <c r="J99" s="34">
        <f t="shared" si="43"/>
        <v>0.1642965047511919</v>
      </c>
      <c r="K99" s="34">
        <f t="shared" si="43"/>
        <v>0.14128621683296158</v>
      </c>
      <c r="L99" s="34">
        <f t="shared" si="43"/>
        <v>0.16949013292856047</v>
      </c>
      <c r="M99" s="34">
        <f t="shared" si="43"/>
        <v>0.1270581586856778</v>
      </c>
      <c r="N99" s="34">
        <f t="shared" si="43"/>
        <v>0.13248102015823132</v>
      </c>
      <c r="O99" s="34">
        <f t="shared" si="43"/>
        <v>0.12419333008543135</v>
      </c>
      <c r="P99" s="34">
        <f t="shared" si="43"/>
        <v>0.17857302369198519</v>
      </c>
      <c r="Q99" s="34">
        <f t="shared" si="43"/>
        <v>0.16932124020635986</v>
      </c>
      <c r="R99" s="34">
        <f t="shared" si="43"/>
        <v>0.14352678823298468</v>
      </c>
      <c r="S99" s="34"/>
      <c r="T99" s="34"/>
      <c r="U99" s="34"/>
    </row>
    <row r="100" spans="1:21">
      <c r="A100" s="28" t="s">
        <v>96</v>
      </c>
      <c r="B100" s="34">
        <f t="shared" ref="B100:R100" si="44">(27/256)*(B95*B92*B38)/(B96*B93)</f>
        <v>0.68559261144915018</v>
      </c>
      <c r="C100" s="34">
        <f t="shared" si="44"/>
        <v>0.82061872200557018</v>
      </c>
      <c r="D100" s="34">
        <f t="shared" si="44"/>
        <v>0.45019808254191146</v>
      </c>
      <c r="E100" s="34">
        <f t="shared" si="44"/>
        <v>0.3326841034206548</v>
      </c>
      <c r="F100" s="34">
        <f t="shared" si="44"/>
        <v>0.50560433643461811</v>
      </c>
      <c r="G100" s="34">
        <f t="shared" si="44"/>
        <v>0.69085228897137174</v>
      </c>
      <c r="H100" s="63">
        <f t="shared" si="44"/>
        <v>0.75762233220241393</v>
      </c>
      <c r="I100" s="34">
        <f t="shared" si="44"/>
        <v>0.42452291683033078</v>
      </c>
      <c r="J100" s="34">
        <f t="shared" si="44"/>
        <v>0.30929579739210594</v>
      </c>
      <c r="K100" s="34">
        <f t="shared" si="44"/>
        <v>0.40548332350463828</v>
      </c>
      <c r="L100" s="34">
        <f t="shared" si="44"/>
        <v>0.49386415297072167</v>
      </c>
      <c r="M100" s="34">
        <f t="shared" si="44"/>
        <v>0.65822886970822359</v>
      </c>
      <c r="N100" s="34">
        <f t="shared" si="44"/>
        <v>0.50434271915448592</v>
      </c>
      <c r="O100" s="34">
        <f t="shared" si="44"/>
        <v>0.71072585293161417</v>
      </c>
      <c r="P100" s="34">
        <f t="shared" si="44"/>
        <v>0.2251122944546167</v>
      </c>
      <c r="Q100" s="34">
        <f t="shared" si="44"/>
        <v>0.21439826345199892</v>
      </c>
      <c r="R100" s="34">
        <f t="shared" si="44"/>
        <v>0.39287283170143283</v>
      </c>
      <c r="S100" s="34"/>
      <c r="T100" s="34"/>
      <c r="U100" s="34"/>
    </row>
    <row r="101" spans="1:21">
      <c r="A101" s="28"/>
      <c r="B101" s="34"/>
      <c r="C101" s="34"/>
      <c r="D101" s="34"/>
      <c r="E101" s="34"/>
      <c r="F101" s="34"/>
      <c r="G101" s="34"/>
      <c r="H101" s="63"/>
      <c r="I101" s="34"/>
      <c r="J101" s="34"/>
      <c r="K101" s="34"/>
      <c r="L101" s="34"/>
      <c r="M101" s="34"/>
      <c r="N101" s="34"/>
      <c r="O101" s="34"/>
      <c r="P101" s="34"/>
      <c r="Q101" s="34"/>
      <c r="R101" s="34"/>
      <c r="S101" s="34"/>
      <c r="T101" s="34"/>
      <c r="U101" s="34"/>
    </row>
    <row r="102" spans="1:21">
      <c r="A102" s="13" t="s">
        <v>97</v>
      </c>
      <c r="B102" s="34"/>
      <c r="C102" s="34"/>
      <c r="D102" s="34"/>
      <c r="E102" s="34"/>
      <c r="F102" s="34"/>
      <c r="G102" s="34"/>
      <c r="H102" s="63"/>
      <c r="I102" s="34"/>
      <c r="J102" s="34"/>
      <c r="K102" s="34"/>
      <c r="L102" s="34"/>
      <c r="M102" s="34"/>
      <c r="N102" s="34"/>
      <c r="O102" s="34"/>
      <c r="P102" s="34"/>
      <c r="Q102" s="34"/>
      <c r="R102" s="34"/>
      <c r="S102" s="34"/>
      <c r="T102" s="34"/>
      <c r="U102" s="34"/>
    </row>
    <row r="103" spans="1:21">
      <c r="A103" s="28" t="s">
        <v>98</v>
      </c>
      <c r="B103" s="34">
        <v>2</v>
      </c>
      <c r="C103" s="34">
        <v>2</v>
      </c>
      <c r="D103" s="34">
        <v>2</v>
      </c>
      <c r="E103" s="34">
        <v>2</v>
      </c>
      <c r="F103" s="34">
        <v>2</v>
      </c>
      <c r="G103" s="34">
        <v>2</v>
      </c>
      <c r="H103" s="63">
        <v>2</v>
      </c>
      <c r="I103" s="34">
        <v>2</v>
      </c>
      <c r="J103" s="34">
        <v>2</v>
      </c>
      <c r="K103" s="34">
        <v>2</v>
      </c>
      <c r="L103" s="34">
        <v>2</v>
      </c>
      <c r="M103" s="34">
        <v>2</v>
      </c>
      <c r="N103" s="34">
        <v>2</v>
      </c>
      <c r="O103" s="34">
        <v>2</v>
      </c>
      <c r="P103" s="34">
        <v>2</v>
      </c>
      <c r="Q103" s="34">
        <v>2</v>
      </c>
      <c r="R103" s="34">
        <v>2</v>
      </c>
      <c r="S103" s="34"/>
      <c r="T103" s="34"/>
      <c r="U103" s="34"/>
    </row>
    <row r="104" spans="1:21">
      <c r="A104" s="38" t="s">
        <v>99</v>
      </c>
      <c r="B104" s="39">
        <f t="shared" ref="B104:R104" si="45">((-76.95+B103*0.79+39.4*B$96+22.4*B$99+(41.5-2.89*B103)*B$94)/(-0.065-0.0083144*LN(B$100)))-273.15</f>
        <v>773.09360940897056</v>
      </c>
      <c r="C104" s="39">
        <f t="shared" si="45"/>
        <v>755.8027702543294</v>
      </c>
      <c r="D104" s="39">
        <f t="shared" si="45"/>
        <v>803.46776728990983</v>
      </c>
      <c r="E104" s="39">
        <f t="shared" si="45"/>
        <v>831.35673570986671</v>
      </c>
      <c r="F104" s="39">
        <f t="shared" si="45"/>
        <v>787.4592630210476</v>
      </c>
      <c r="G104" s="39">
        <f t="shared" si="45"/>
        <v>775.09885436516845</v>
      </c>
      <c r="H104" s="100">
        <f t="shared" si="45"/>
        <v>765.11592504087764</v>
      </c>
      <c r="I104" s="39">
        <f t="shared" si="45"/>
        <v>810.77103207717721</v>
      </c>
      <c r="J104" s="39">
        <f t="shared" si="45"/>
        <v>827.71568715299202</v>
      </c>
      <c r="K104" s="39">
        <f t="shared" si="45"/>
        <v>808.97330440271651</v>
      </c>
      <c r="L104" s="39">
        <f t="shared" si="45"/>
        <v>797.80156249131949</v>
      </c>
      <c r="M104" s="39">
        <f t="shared" si="45"/>
        <v>772.73915882765948</v>
      </c>
      <c r="N104" s="39">
        <f t="shared" si="45"/>
        <v>784.24329186532589</v>
      </c>
      <c r="O104" s="39">
        <f t="shared" si="45"/>
        <v>769.25016484806986</v>
      </c>
      <c r="P104" s="39">
        <f t="shared" si="45"/>
        <v>852.78428140944573</v>
      </c>
      <c r="Q104" s="39">
        <f t="shared" si="45"/>
        <v>865.34438711363975</v>
      </c>
      <c r="R104" s="39">
        <f t="shared" si="45"/>
        <v>814.68684380929096</v>
      </c>
      <c r="S104" s="39"/>
      <c r="T104" s="39"/>
      <c r="U104" s="39"/>
    </row>
    <row r="105" spans="1:21">
      <c r="A105" s="38" t="s">
        <v>100</v>
      </c>
      <c r="B105" s="39">
        <f>((78.44+3-33.6*B$97-(66.8-2.92*B103)*B$94+78.5*B$93+9.4*B$96)/(0.0721-0.0083144*LN((27*B$97*B$92*B$39)/(64*B$98*B$93*B$38))))-273.15</f>
        <v>765.89274985826262</v>
      </c>
      <c r="C105" s="39">
        <f t="shared" ref="C105:R105" si="46">((78.44+3-33.6*C$97-(66.8-2.92*C103)*C$94+78.5*C$93+9.4*C$96)/(0.0721-0.0083144*LN((27*C$97*C$92*C$39)/(64*C$98*C$93*C$38))))-273.15</f>
        <v>745.19232709099833</v>
      </c>
      <c r="D105" s="39">
        <f t="shared" si="46"/>
        <v>769.08146806669049</v>
      </c>
      <c r="E105" s="39">
        <f t="shared" si="46"/>
        <v>787.5644897421663</v>
      </c>
      <c r="F105" s="39">
        <f t="shared" si="46"/>
        <v>776.1771837707887</v>
      </c>
      <c r="G105" s="39">
        <f t="shared" si="46"/>
        <v>758.91827921715787</v>
      </c>
      <c r="H105" s="100">
        <f t="shared" si="46"/>
        <v>754.34208749485799</v>
      </c>
      <c r="I105" s="39">
        <f t="shared" si="46"/>
        <v>792.20056814664929</v>
      </c>
      <c r="J105" s="39">
        <f t="shared" si="46"/>
        <v>791.44609970947192</v>
      </c>
      <c r="K105" s="39">
        <f t="shared" si="46"/>
        <v>793.98661052207569</v>
      </c>
      <c r="L105" s="39">
        <f t="shared" si="46"/>
        <v>780.64515180056844</v>
      </c>
      <c r="M105" s="39">
        <f t="shared" si="46"/>
        <v>768.84668351467496</v>
      </c>
      <c r="N105" s="39">
        <f t="shared" si="46"/>
        <v>778.15080529138561</v>
      </c>
      <c r="O105" s="39">
        <f t="shared" si="46"/>
        <v>764.37251771235981</v>
      </c>
      <c r="P105" s="39">
        <f t="shared" si="46"/>
        <v>819.41388091589113</v>
      </c>
      <c r="Q105" s="39">
        <f t="shared" si="46"/>
        <v>805.18828981514605</v>
      </c>
      <c r="R105" s="39">
        <f t="shared" si="46"/>
        <v>764.45757414422553</v>
      </c>
      <c r="S105" s="39"/>
      <c r="T105" s="39"/>
      <c r="U105" s="39"/>
    </row>
    <row r="106" spans="1:21">
      <c r="A106" t="s">
        <v>101</v>
      </c>
      <c r="B106" s="40">
        <f t="shared" ref="B106:R106" si="47">(0.677*B103-48.98)/(-0.0429-0.008314*LN(B$38*(B$52-4)/(8-B$52)))-273.15</f>
        <v>758.44821271223634</v>
      </c>
      <c r="C106" s="40">
        <f t="shared" si="47"/>
        <v>757.71161266308275</v>
      </c>
      <c r="D106" s="40">
        <f t="shared" si="47"/>
        <v>779.82447737856626</v>
      </c>
      <c r="E106" s="40">
        <f t="shared" si="47"/>
        <v>808.88793435789046</v>
      </c>
      <c r="F106" s="40">
        <f t="shared" si="47"/>
        <v>768.52870201335156</v>
      </c>
      <c r="G106" s="40">
        <f t="shared" si="47"/>
        <v>760.51500521432024</v>
      </c>
      <c r="H106" s="101">
        <f t="shared" si="47"/>
        <v>779.87804802026506</v>
      </c>
      <c r="I106" s="40">
        <f t="shared" si="47"/>
        <v>790.88804863842813</v>
      </c>
      <c r="J106" s="40">
        <f t="shared" si="47"/>
        <v>795.01818403987943</v>
      </c>
      <c r="K106" s="40">
        <f t="shared" si="47"/>
        <v>781.96388217213382</v>
      </c>
      <c r="L106" s="40">
        <f t="shared" si="47"/>
        <v>799.92937963517159</v>
      </c>
      <c r="M106" s="40">
        <f t="shared" si="47"/>
        <v>752.18229829241102</v>
      </c>
      <c r="N106" s="40">
        <f t="shared" si="47"/>
        <v>755.40240319700195</v>
      </c>
      <c r="O106" s="40">
        <f t="shared" si="47"/>
        <v>750.38158615972759</v>
      </c>
      <c r="P106" s="40">
        <f t="shared" si="47"/>
        <v>827.17055775446477</v>
      </c>
      <c r="Q106" s="40">
        <f t="shared" si="47"/>
        <v>828.5901883759019</v>
      </c>
      <c r="R106" s="40">
        <f t="shared" si="47"/>
        <v>773.87512699038859</v>
      </c>
      <c r="S106" s="40"/>
      <c r="T106" s="40"/>
      <c r="U106" s="40"/>
    </row>
    <row r="107" spans="1:21">
      <c r="B107" s="40"/>
      <c r="C107" s="40"/>
      <c r="D107" s="40"/>
      <c r="E107" s="40"/>
      <c r="F107" s="40"/>
      <c r="G107" s="40"/>
      <c r="H107" s="101"/>
      <c r="I107" s="40"/>
      <c r="J107" s="40"/>
      <c r="K107" s="40"/>
      <c r="L107" s="40"/>
      <c r="M107" s="40"/>
      <c r="N107" s="40"/>
      <c r="O107" s="40"/>
      <c r="P107" s="40"/>
      <c r="Q107" s="40"/>
      <c r="R107" s="40"/>
      <c r="S107" s="40"/>
      <c r="T107" s="40"/>
      <c r="U107" s="40"/>
    </row>
    <row r="108" spans="1:21">
      <c r="A108" s="28" t="s">
        <v>98</v>
      </c>
      <c r="B108" s="34">
        <v>8</v>
      </c>
      <c r="C108" s="34">
        <v>8</v>
      </c>
      <c r="D108" s="34">
        <v>8</v>
      </c>
      <c r="E108" s="34">
        <v>8</v>
      </c>
      <c r="F108" s="34">
        <v>8</v>
      </c>
      <c r="G108" s="34">
        <v>8</v>
      </c>
      <c r="H108" s="63">
        <v>8</v>
      </c>
      <c r="I108" s="34">
        <v>8</v>
      </c>
      <c r="J108" s="34">
        <v>8</v>
      </c>
      <c r="K108" s="34">
        <v>8</v>
      </c>
      <c r="L108" s="34">
        <v>8</v>
      </c>
      <c r="M108" s="34">
        <v>8</v>
      </c>
      <c r="N108" s="34">
        <v>8</v>
      </c>
      <c r="O108" s="34">
        <v>8</v>
      </c>
      <c r="P108" s="34">
        <v>8</v>
      </c>
      <c r="Q108" s="34">
        <v>8</v>
      </c>
      <c r="R108" s="34">
        <v>8</v>
      </c>
      <c r="S108" s="34"/>
      <c r="T108" s="34"/>
      <c r="U108" s="34"/>
    </row>
    <row r="109" spans="1:21">
      <c r="A109" s="38" t="s">
        <v>99</v>
      </c>
      <c r="B109" s="39">
        <f t="shared" ref="B109:R109" si="48">((-76.95+B108*0.79+39.4*B$96+22.4*B$99+(41.5-2.89*B108)*B$94)/(-0.065-0.0083144*LN(B$100)))-273.15</f>
        <v>706.92544498528707</v>
      </c>
      <c r="C109" s="39">
        <f t="shared" si="48"/>
        <v>692.58727495675396</v>
      </c>
      <c r="D109" s="39">
        <f t="shared" si="48"/>
        <v>731.3908293872563</v>
      </c>
      <c r="E109" s="39">
        <f t="shared" si="48"/>
        <v>756.79938371830065</v>
      </c>
      <c r="F109" s="39">
        <f t="shared" si="48"/>
        <v>720.02446192561149</v>
      </c>
      <c r="G109" s="39">
        <f t="shared" si="48"/>
        <v>707.35460356207625</v>
      </c>
      <c r="H109" s="100">
        <f t="shared" si="48"/>
        <v>702.81171496483432</v>
      </c>
      <c r="I109" s="39">
        <f t="shared" si="48"/>
        <v>739.97480248685451</v>
      </c>
      <c r="J109" s="39">
        <f t="shared" si="48"/>
        <v>752.22206306868873</v>
      </c>
      <c r="K109" s="39">
        <f t="shared" si="48"/>
        <v>738.31311357996378</v>
      </c>
      <c r="L109" s="39">
        <f t="shared" si="48"/>
        <v>730.69497945316448</v>
      </c>
      <c r="M109" s="39">
        <f t="shared" si="48"/>
        <v>706.71873083999969</v>
      </c>
      <c r="N109" s="39">
        <f t="shared" si="48"/>
        <v>716.62895191286623</v>
      </c>
      <c r="O109" s="39">
        <f t="shared" si="48"/>
        <v>703.51337294286679</v>
      </c>
      <c r="P109" s="39">
        <f t="shared" si="48"/>
        <v>776.43271414619346</v>
      </c>
      <c r="Q109" s="39">
        <f t="shared" si="48"/>
        <v>784.51299362733687</v>
      </c>
      <c r="R109" s="39">
        <f t="shared" si="48"/>
        <v>739.04450455420772</v>
      </c>
      <c r="S109" s="39"/>
      <c r="T109" s="39"/>
      <c r="U109" s="39"/>
    </row>
    <row r="110" spans="1:21">
      <c r="A110" s="38" t="s">
        <v>100</v>
      </c>
      <c r="B110" s="39">
        <f t="shared" ref="B110:R110" si="49">((78.44+3-33.6*B$97-(66.8-2.92*B108)*B$94+78.5*B$93+9.4*B$96)/(0.0721-0.0083144*LN((27*B$97*B$92*B$39)/(64*B$98*B$93*B$38))))-273.15</f>
        <v>772.58851107005432</v>
      </c>
      <c r="C110" s="39">
        <f t="shared" si="49"/>
        <v>752.62354396974513</v>
      </c>
      <c r="D110" s="39">
        <f t="shared" si="49"/>
        <v>774.45888091815902</v>
      </c>
      <c r="E110" s="39">
        <f t="shared" si="49"/>
        <v>793.33992163430833</v>
      </c>
      <c r="F110" s="39">
        <f t="shared" si="49"/>
        <v>783.85558682416456</v>
      </c>
      <c r="G110" s="39">
        <f t="shared" si="49"/>
        <v>764.47502398526024</v>
      </c>
      <c r="H110" s="100">
        <f t="shared" si="49"/>
        <v>762.77580462503704</v>
      </c>
      <c r="I110" s="39">
        <f t="shared" si="49"/>
        <v>798.87933295622781</v>
      </c>
      <c r="J110" s="39">
        <f t="shared" si="49"/>
        <v>797.28808131862013</v>
      </c>
      <c r="K110" s="39">
        <f t="shared" si="49"/>
        <v>801.09767857764712</v>
      </c>
      <c r="L110" s="39">
        <f t="shared" si="49"/>
        <v>788.5652499975921</v>
      </c>
      <c r="M110" s="39">
        <f t="shared" si="49"/>
        <v>775.9349545084375</v>
      </c>
      <c r="N110" s="39">
        <f t="shared" si="49"/>
        <v>785.82746305455669</v>
      </c>
      <c r="O110" s="39">
        <f t="shared" si="49"/>
        <v>771.17994675790567</v>
      </c>
      <c r="P110" s="39">
        <f t="shared" si="49"/>
        <v>826.89845724056102</v>
      </c>
      <c r="Q110" s="39">
        <f t="shared" si="49"/>
        <v>810.42397407465671</v>
      </c>
      <c r="R110" s="39">
        <f t="shared" si="49"/>
        <v>768.59883927721614</v>
      </c>
      <c r="S110" s="39"/>
      <c r="T110" s="39"/>
      <c r="U110" s="39"/>
    </row>
    <row r="111" spans="1:21">
      <c r="A111" t="s">
        <v>101</v>
      </c>
      <c r="B111" s="40">
        <f t="shared" ref="B111:R111" si="50">(0.677*B108-48.98)/(-0.0429-0.008314*LN(B$38*(B$52-4)/(8-B$52)))-273.15</f>
        <v>670.46366771502676</v>
      </c>
      <c r="C111" s="40">
        <f t="shared" si="50"/>
        <v>669.78989195092026</v>
      </c>
      <c r="D111" s="40">
        <f t="shared" si="50"/>
        <v>690.01676043589327</v>
      </c>
      <c r="E111" s="40">
        <f t="shared" si="50"/>
        <v>716.60140831409603</v>
      </c>
      <c r="F111" s="40">
        <f t="shared" si="50"/>
        <v>679.68439664279276</v>
      </c>
      <c r="G111" s="40">
        <f t="shared" si="50"/>
        <v>672.35418441936417</v>
      </c>
      <c r="H111" s="101">
        <f t="shared" si="50"/>
        <v>690.06576206179022</v>
      </c>
      <c r="I111" s="40">
        <f t="shared" si="50"/>
        <v>700.13672470676693</v>
      </c>
      <c r="J111" s="40">
        <f t="shared" si="50"/>
        <v>703.91460272778113</v>
      </c>
      <c r="K111" s="40">
        <f t="shared" si="50"/>
        <v>691.97369636221447</v>
      </c>
      <c r="L111" s="40">
        <f t="shared" si="50"/>
        <v>708.40692467195663</v>
      </c>
      <c r="M111" s="40">
        <f t="shared" si="50"/>
        <v>664.73217030215824</v>
      </c>
      <c r="N111" s="40">
        <f t="shared" si="50"/>
        <v>667.67763391580615</v>
      </c>
      <c r="O111" s="40">
        <f t="shared" si="50"/>
        <v>663.08504009285616</v>
      </c>
      <c r="P111" s="40">
        <f t="shared" si="50"/>
        <v>733.32471502993099</v>
      </c>
      <c r="Q111" s="40">
        <f t="shared" si="50"/>
        <v>734.6232659977278</v>
      </c>
      <c r="R111" s="40">
        <f t="shared" si="50"/>
        <v>684.574827451587</v>
      </c>
      <c r="S111" s="40"/>
      <c r="T111" s="40"/>
      <c r="U111" s="40"/>
    </row>
    <row r="112" spans="1:21">
      <c r="B112" s="40"/>
      <c r="C112" s="34"/>
      <c r="D112" s="34"/>
      <c r="E112" s="34"/>
      <c r="F112" s="34"/>
      <c r="G112" s="34"/>
      <c r="H112" s="63"/>
      <c r="I112" s="34"/>
      <c r="J112" s="34"/>
      <c r="K112" s="34"/>
      <c r="L112" s="34"/>
      <c r="M112" s="40"/>
      <c r="N112" s="34"/>
      <c r="O112" s="34"/>
      <c r="P112" s="34"/>
      <c r="Q112" s="34"/>
      <c r="R112" s="34"/>
      <c r="S112" s="34"/>
      <c r="T112" s="34"/>
      <c r="U112" s="34"/>
    </row>
    <row r="113" spans="1:24">
      <c r="A113" s="13" t="s">
        <v>102</v>
      </c>
      <c r="B113" s="12"/>
      <c r="C113" s="12"/>
      <c r="D113" s="12"/>
      <c r="E113" s="12"/>
      <c r="F113" s="12"/>
      <c r="G113" s="12"/>
      <c r="H113" s="84"/>
      <c r="I113" s="12"/>
      <c r="J113" s="12"/>
      <c r="K113" s="12"/>
      <c r="L113" s="12"/>
      <c r="M113" s="12"/>
      <c r="N113" s="12"/>
      <c r="O113" s="12"/>
      <c r="P113" s="12"/>
      <c r="Q113" s="12"/>
      <c r="R113" s="12"/>
      <c r="S113" s="12"/>
      <c r="T113" s="12"/>
      <c r="U113" s="12"/>
    </row>
    <row r="114" spans="1:24">
      <c r="A114" s="41" t="s">
        <v>103</v>
      </c>
      <c r="B114" s="42">
        <f t="shared" ref="B114:R114" si="51">4.76*B55-3.01</f>
        <v>2.9306927386813229</v>
      </c>
      <c r="C114" s="42">
        <f t="shared" si="51"/>
        <v>3.1404981140173547</v>
      </c>
      <c r="D114" s="42">
        <f t="shared" si="51"/>
        <v>3.3234569118282096</v>
      </c>
      <c r="E114" s="42">
        <f t="shared" si="51"/>
        <v>3.9649741434640546</v>
      </c>
      <c r="F114" s="42">
        <f t="shared" si="51"/>
        <v>3.195844065952941</v>
      </c>
      <c r="G114" s="42">
        <f t="shared" si="51"/>
        <v>2.9187244715357483</v>
      </c>
      <c r="H114" s="102">
        <f t="shared" si="51"/>
        <v>3.4897169557445071</v>
      </c>
      <c r="I114" s="42">
        <f t="shared" si="51"/>
        <v>3.3537587512469562</v>
      </c>
      <c r="J114" s="42">
        <f t="shared" si="51"/>
        <v>3.3995749958133095</v>
      </c>
      <c r="K114" s="42">
        <f t="shared" si="51"/>
        <v>3.1871736318984043</v>
      </c>
      <c r="L114" s="42">
        <f t="shared" si="51"/>
        <v>3.612774006162371</v>
      </c>
      <c r="M114" s="42">
        <f t="shared" si="51"/>
        <v>2.8149902783092244</v>
      </c>
      <c r="N114" s="42">
        <f t="shared" si="51"/>
        <v>2.9116558884419153</v>
      </c>
      <c r="O114" s="42">
        <f t="shared" si="51"/>
        <v>2.7633792586020158</v>
      </c>
      <c r="P114" s="42">
        <f t="shared" si="51"/>
        <v>4.1511909526208521</v>
      </c>
      <c r="Q114" s="42">
        <f t="shared" si="51"/>
        <v>4.069091933176308</v>
      </c>
      <c r="R114" s="42">
        <f t="shared" si="51"/>
        <v>2.8726339790453386</v>
      </c>
      <c r="S114" s="42"/>
      <c r="T114" s="42"/>
      <c r="U114" s="42"/>
    </row>
    <row r="115" spans="1:24">
      <c r="A115" s="38" t="s">
        <v>99</v>
      </c>
      <c r="B115" s="39">
        <f t="shared" ref="B115:R115" si="52">((-76.95+B114*0.79+39.4*B$96+22.4*B$99+(41.5-2.89*B$114)*B$94)/(-0.065-0.0083144*LN(B$100)))-273.15</f>
        <v>762.82990438213812</v>
      </c>
      <c r="C115" s="39">
        <f t="shared" si="52"/>
        <v>743.78657806040303</v>
      </c>
      <c r="D115" s="39">
        <f t="shared" si="52"/>
        <v>787.56931368146309</v>
      </c>
      <c r="E115" s="39">
        <f t="shared" si="52"/>
        <v>806.93952423177063</v>
      </c>
      <c r="F115" s="39">
        <f t="shared" si="52"/>
        <v>774.01901189959869</v>
      </c>
      <c r="G115" s="39">
        <f t="shared" si="52"/>
        <v>764.72580419539224</v>
      </c>
      <c r="H115" s="100">
        <f t="shared" si="52"/>
        <v>749.64665201345258</v>
      </c>
      <c r="I115" s="39">
        <f t="shared" si="52"/>
        <v>794.79752951664602</v>
      </c>
      <c r="J115" s="39">
        <f t="shared" si="52"/>
        <v>810.10585571770537</v>
      </c>
      <c r="K115" s="39">
        <f t="shared" si="52"/>
        <v>794.99231850776971</v>
      </c>
      <c r="L115" s="39">
        <f t="shared" si="52"/>
        <v>779.76360369693396</v>
      </c>
      <c r="M115" s="39">
        <f t="shared" si="52"/>
        <v>763.77149099769997</v>
      </c>
      <c r="N115" s="39">
        <f t="shared" si="52"/>
        <v>773.96979000519684</v>
      </c>
      <c r="O115" s="39">
        <f t="shared" si="52"/>
        <v>760.88648093682525</v>
      </c>
      <c r="P115" s="39">
        <f t="shared" si="52"/>
        <v>825.40981462359048</v>
      </c>
      <c r="Q115" s="39">
        <f t="shared" si="52"/>
        <v>837.46978974532146</v>
      </c>
      <c r="R115" s="39">
        <f t="shared" si="52"/>
        <v>803.68549789454767</v>
      </c>
      <c r="S115" s="39"/>
      <c r="T115" s="39"/>
      <c r="U115" s="39"/>
    </row>
    <row r="116" spans="1:24">
      <c r="A116" s="38" t="s">
        <v>100</v>
      </c>
      <c r="B116" s="39">
        <f t="shared" ref="B116:R116" si="53">((78.44+3-33.6*B$97-(66.8-2.92*B114)*B$94+78.5*B$93+9.4*B$96)/(0.0721-0.0083144*LN((27*B$97*B$92*B$39)/(64*B$98*B$93*B$38))))-273.15</f>
        <v>766.93136591488872</v>
      </c>
      <c r="C116" s="39">
        <f t="shared" si="53"/>
        <v>746.60487523017571</v>
      </c>
      <c r="D116" s="39">
        <f t="shared" si="53"/>
        <v>770.26759710102885</v>
      </c>
      <c r="E116" s="39">
        <f t="shared" si="53"/>
        <v>789.45591879806591</v>
      </c>
      <c r="F116" s="39">
        <f t="shared" si="53"/>
        <v>777.70754589201772</v>
      </c>
      <c r="G116" s="39">
        <f t="shared" si="53"/>
        <v>759.76913211724684</v>
      </c>
      <c r="H116" s="100">
        <f t="shared" si="53"/>
        <v>756.43606272965474</v>
      </c>
      <c r="I116" s="39">
        <f t="shared" si="53"/>
        <v>793.70747419806401</v>
      </c>
      <c r="J116" s="39">
        <f t="shared" si="53"/>
        <v>792.80881494049925</v>
      </c>
      <c r="K116" s="39">
        <f t="shared" si="53"/>
        <v>795.39362260377709</v>
      </c>
      <c r="L116" s="39">
        <f t="shared" si="53"/>
        <v>782.77403988363733</v>
      </c>
      <c r="M116" s="39">
        <f t="shared" si="53"/>
        <v>769.80949550633125</v>
      </c>
      <c r="N116" s="39">
        <f t="shared" si="53"/>
        <v>779.31721700027708</v>
      </c>
      <c r="O116" s="39">
        <f t="shared" si="53"/>
        <v>765.23862606865566</v>
      </c>
      <c r="P116" s="39">
        <f t="shared" si="53"/>
        <v>822.09733972819606</v>
      </c>
      <c r="Q116" s="39">
        <f t="shared" si="53"/>
        <v>806.99380849281454</v>
      </c>
      <c r="R116" s="39">
        <f t="shared" si="53"/>
        <v>765.05987558943923</v>
      </c>
      <c r="S116" s="39"/>
      <c r="T116" s="39"/>
      <c r="U116" s="39"/>
    </row>
    <row r="117" spans="1:24">
      <c r="A117" s="43" t="s">
        <v>101</v>
      </c>
      <c r="B117" s="44">
        <f t="shared" ref="B117:R117" si="54">(0.677*B114-48.98)/(-0.0429-0.008314*LN(B$38*(B$52-4)/(8-B$52)))-273.15</f>
        <v>744.80044985472261</v>
      </c>
      <c r="C117" s="44">
        <f t="shared" si="54"/>
        <v>740.99918655418571</v>
      </c>
      <c r="D117" s="44">
        <f t="shared" si="54"/>
        <v>760.01503675801757</v>
      </c>
      <c r="E117" s="44">
        <f t="shared" si="54"/>
        <v>778.6644947801941</v>
      </c>
      <c r="F117" s="44">
        <f t="shared" si="54"/>
        <v>750.82137945150259</v>
      </c>
      <c r="G117" s="44">
        <f t="shared" si="54"/>
        <v>747.0157546318195</v>
      </c>
      <c r="H117" s="103">
        <f t="shared" si="54"/>
        <v>757.57890048251272</v>
      </c>
      <c r="I117" s="44">
        <f t="shared" si="54"/>
        <v>770.41214881180588</v>
      </c>
      <c r="J117" s="44">
        <f t="shared" si="54"/>
        <v>773.76713496763648</v>
      </c>
      <c r="K117" s="44">
        <f t="shared" si="54"/>
        <v>764.1582195516047</v>
      </c>
      <c r="L117" s="44">
        <f t="shared" si="54"/>
        <v>775.32854024436494</v>
      </c>
      <c r="M117" s="44">
        <f t="shared" si="54"/>
        <v>740.30379760091887</v>
      </c>
      <c r="N117" s="44">
        <f t="shared" si="54"/>
        <v>742.07326945076682</v>
      </c>
      <c r="O117" s="44">
        <f t="shared" si="54"/>
        <v>739.27485739055328</v>
      </c>
      <c r="P117" s="44">
        <f t="shared" si="54"/>
        <v>793.52383645278212</v>
      </c>
      <c r="Q117" s="44">
        <f t="shared" si="54"/>
        <v>796.18582152955457</v>
      </c>
      <c r="R117" s="44">
        <f t="shared" si="54"/>
        <v>760.88738103764092</v>
      </c>
      <c r="S117" s="44"/>
      <c r="T117" s="44"/>
      <c r="U117" s="44"/>
    </row>
    <row r="118" spans="1:24">
      <c r="B118" s="12"/>
      <c r="C118" s="12"/>
      <c r="D118" s="12"/>
      <c r="E118" s="12"/>
      <c r="F118" s="12"/>
      <c r="G118" s="12"/>
      <c r="H118" s="84"/>
      <c r="I118" s="12"/>
      <c r="J118" s="12"/>
      <c r="K118" s="12"/>
      <c r="L118" s="12"/>
      <c r="M118" s="12"/>
      <c r="N118" s="12"/>
      <c r="O118" s="12"/>
      <c r="P118" s="12"/>
      <c r="Q118" s="12"/>
      <c r="R118" s="12"/>
      <c r="S118" s="12"/>
      <c r="T118" s="12"/>
      <c r="U118" s="12"/>
    </row>
    <row r="119" spans="1:24">
      <c r="A119" s="45" t="s">
        <v>104</v>
      </c>
      <c r="B119" s="46"/>
      <c r="C119" s="46"/>
      <c r="D119" s="46"/>
      <c r="E119" s="46"/>
      <c r="F119" s="12"/>
      <c r="G119" s="46"/>
      <c r="H119" s="104"/>
      <c r="I119" s="46"/>
      <c r="J119" s="46"/>
      <c r="K119" s="46"/>
      <c r="L119" s="46"/>
      <c r="M119" s="46"/>
      <c r="N119" s="46"/>
      <c r="O119" s="46"/>
      <c r="P119" s="46"/>
      <c r="Q119" s="12"/>
      <c r="R119" s="46"/>
      <c r="S119" s="46"/>
      <c r="T119" s="46"/>
      <c r="U119" s="46"/>
    </row>
    <row r="120" spans="1:24" ht="15.75" thickBot="1">
      <c r="A120" s="47" t="str">
        <f t="shared" ref="A120:R125" si="55">A175</f>
        <v>T (C) HB1*</v>
      </c>
      <c r="B120" s="39">
        <f t="shared" si="55"/>
        <v>779.23650952421542</v>
      </c>
      <c r="C120" s="39">
        <f t="shared" si="55"/>
        <v>754.72442667187249</v>
      </c>
      <c r="D120" s="39">
        <f t="shared" si="55"/>
        <v>816.69674254683048</v>
      </c>
      <c r="E120" s="39">
        <f t="shared" si="55"/>
        <v>850.70397067981469</v>
      </c>
      <c r="F120" s="39">
        <f t="shared" si="55"/>
        <v>795.07898690058084</v>
      </c>
      <c r="G120" s="39">
        <f t="shared" si="55"/>
        <v>782.20617495552358</v>
      </c>
      <c r="H120" s="100">
        <f t="shared" si="55"/>
        <v>762.29170977309411</v>
      </c>
      <c r="I120" s="39">
        <f t="shared" si="55"/>
        <v>826.56681881417046</v>
      </c>
      <c r="J120" s="39">
        <f t="shared" si="55"/>
        <v>854.07625818151303</v>
      </c>
      <c r="K120" s="39">
        <f t="shared" si="55"/>
        <v>826.19435861341537</v>
      </c>
      <c r="L120" s="39">
        <f t="shared" si="55"/>
        <v>803.81373130552686</v>
      </c>
      <c r="M120" s="39">
        <f t="shared" si="55"/>
        <v>780.18295874428816</v>
      </c>
      <c r="N120" s="39">
        <f t="shared" si="55"/>
        <v>794.41227785317767</v>
      </c>
      <c r="O120" s="39">
        <f t="shared" si="55"/>
        <v>776.27566237336111</v>
      </c>
      <c r="P120" s="39">
        <f t="shared" si="55"/>
        <v>885.35022621050155</v>
      </c>
      <c r="Q120" s="39">
        <f t="shared" si="55"/>
        <v>915.28714719824245</v>
      </c>
      <c r="R120" s="39">
        <f t="shared" si="55"/>
        <v>841.6283916877527</v>
      </c>
      <c r="S120" s="39"/>
      <c r="T120" s="39"/>
      <c r="U120" s="39"/>
    </row>
    <row r="121" spans="1:24">
      <c r="A121" s="48" t="str">
        <f t="shared" si="55"/>
        <v xml:space="preserve">    P(Kb) HB1*</v>
      </c>
      <c r="B121" s="49">
        <f t="shared" si="55"/>
        <v>1.4428186327409445</v>
      </c>
      <c r="C121" s="49">
        <f t="shared" si="55"/>
        <v>2.1023121063201922</v>
      </c>
      <c r="D121" s="49">
        <f t="shared" si="55"/>
        <v>0.89737798435614735</v>
      </c>
      <c r="E121" s="49">
        <f t="shared" si="55"/>
        <v>0.43683408564697102</v>
      </c>
      <c r="F121" s="42">
        <f t="shared" si="55"/>
        <v>1.321644180691421</v>
      </c>
      <c r="G121" s="49">
        <f t="shared" si="55"/>
        <v>1.3703134285283329</v>
      </c>
      <c r="H121" s="105">
        <f t="shared" si="55"/>
        <v>2.2719151477311148</v>
      </c>
      <c r="I121" s="49">
        <f t="shared" si="55"/>
        <v>0.6594989278375345</v>
      </c>
      <c r="J121" s="49">
        <f t="shared" si="55"/>
        <v>-0.10126235885845958</v>
      </c>
      <c r="K121" s="49">
        <f t="shared" si="55"/>
        <v>0.53603503996211366</v>
      </c>
      <c r="L121" s="49">
        <f t="shared" si="55"/>
        <v>1.4618126113727565</v>
      </c>
      <c r="M121" s="49">
        <f t="shared" si="55"/>
        <v>1.3233481302347554</v>
      </c>
      <c r="N121" s="49">
        <f t="shared" si="55"/>
        <v>1.0972739372091811</v>
      </c>
      <c r="O121" s="49">
        <f t="shared" si="55"/>
        <v>1.3586410197695276</v>
      </c>
      <c r="P121" s="49">
        <f t="shared" si="55"/>
        <v>-0.57786223392513403</v>
      </c>
      <c r="Q121" s="42">
        <f t="shared" si="55"/>
        <v>-1.7551812352788643</v>
      </c>
      <c r="R121" s="49">
        <f t="shared" si="55"/>
        <v>-0.14065399242095156</v>
      </c>
      <c r="S121" s="42"/>
      <c r="T121" s="66" t="s">
        <v>148</v>
      </c>
      <c r="U121" s="67"/>
      <c r="V121" s="67"/>
      <c r="W121" s="67" t="s">
        <v>3</v>
      </c>
      <c r="X121" s="75"/>
    </row>
    <row r="122" spans="1:24">
      <c r="A122" s="50" t="str">
        <f t="shared" si="55"/>
        <v>T (C) HB2</v>
      </c>
      <c r="B122" s="51">
        <f t="shared" si="55"/>
        <v>765.57458825519245</v>
      </c>
      <c r="C122" s="51">
        <f t="shared" si="55"/>
        <v>745.51761769123141</v>
      </c>
      <c r="D122" s="51">
        <f t="shared" si="55"/>
        <v>769.07410421991415</v>
      </c>
      <c r="E122" s="51">
        <f t="shared" si="55"/>
        <v>787.70321528715738</v>
      </c>
      <c r="F122" s="51">
        <f t="shared" si="55"/>
        <v>775.8477776687547</v>
      </c>
      <c r="G122" s="51">
        <f t="shared" si="55"/>
        <v>758.76197806956145</v>
      </c>
      <c r="H122" s="106">
        <f t="shared" si="55"/>
        <v>754.92042004526218</v>
      </c>
      <c r="I122" s="51">
        <f t="shared" si="55"/>
        <v>791.68090931878453</v>
      </c>
      <c r="J122" s="51">
        <f t="shared" si="55"/>
        <v>791.04354576511503</v>
      </c>
      <c r="K122" s="51">
        <f t="shared" si="55"/>
        <v>793.22444373124006</v>
      </c>
      <c r="L122" s="51">
        <f t="shared" si="55"/>
        <v>780.64660442699062</v>
      </c>
      <c r="M122" s="51">
        <f t="shared" si="55"/>
        <v>768.32733774209589</v>
      </c>
      <c r="N122" s="51">
        <f t="shared" si="55"/>
        <v>777.46368786778555</v>
      </c>
      <c r="O122" s="51">
        <f t="shared" si="55"/>
        <v>763.91699075121289</v>
      </c>
      <c r="P122" s="51">
        <f t="shared" si="55"/>
        <v>818.80779447598923</v>
      </c>
      <c r="Q122" s="51">
        <f t="shared" si="55"/>
        <v>805.02286627039973</v>
      </c>
      <c r="R122" s="51">
        <f t="shared" si="55"/>
        <v>764.24285327832547</v>
      </c>
      <c r="S122" s="51"/>
      <c r="T122" s="68" t="s">
        <v>1</v>
      </c>
      <c r="U122" s="69">
        <v>777</v>
      </c>
      <c r="V122" s="70" t="s">
        <v>147</v>
      </c>
      <c r="W122" s="69">
        <v>19</v>
      </c>
      <c r="X122" s="76" t="s">
        <v>157</v>
      </c>
    </row>
    <row r="123" spans="1:24" ht="15.75" thickBot="1">
      <c r="A123" s="53" t="str">
        <f t="shared" si="55"/>
        <v xml:space="preserve">   P(Kb) HB2</v>
      </c>
      <c r="B123" s="54">
        <f t="shared" si="55"/>
        <v>1.7148987906212239</v>
      </c>
      <c r="C123" s="54">
        <f t="shared" si="55"/>
        <v>2.262641184168678</v>
      </c>
      <c r="D123" s="54">
        <f t="shared" si="55"/>
        <v>1.991783580297386</v>
      </c>
      <c r="E123" s="54">
        <f t="shared" si="55"/>
        <v>2.1441196579165203</v>
      </c>
      <c r="F123" s="55">
        <f t="shared" si="55"/>
        <v>1.7425979591805221</v>
      </c>
      <c r="G123" s="54">
        <f t="shared" si="55"/>
        <v>1.8312308869926774</v>
      </c>
      <c r="H123" s="107">
        <f>H178</f>
        <v>2.4114431686518287</v>
      </c>
      <c r="I123" s="54">
        <f t="shared" si="55"/>
        <v>1.533154249401093</v>
      </c>
      <c r="J123" s="54">
        <f t="shared" si="55"/>
        <v>1.586557468157906</v>
      </c>
      <c r="K123" s="54">
        <f t="shared" si="55"/>
        <v>1.3569178758279421</v>
      </c>
      <c r="L123" s="54">
        <f t="shared" si="55"/>
        <v>2.0011004599618047</v>
      </c>
      <c r="M123" s="54">
        <f t="shared" si="55"/>
        <v>1.5603900246643307</v>
      </c>
      <c r="N123" s="54">
        <f t="shared" si="55"/>
        <v>1.4629557976209855</v>
      </c>
      <c r="O123" s="54">
        <f t="shared" si="55"/>
        <v>1.5985030840097612</v>
      </c>
      <c r="P123" s="54">
        <f t="shared" si="55"/>
        <v>1.5141316604056314</v>
      </c>
      <c r="Q123" s="55">
        <f t="shared" si="55"/>
        <v>1.8104275925085118</v>
      </c>
      <c r="R123" s="54">
        <f t="shared" si="55"/>
        <v>1.6889054059447308</v>
      </c>
      <c r="S123" s="55"/>
      <c r="T123" s="71" t="s">
        <v>2</v>
      </c>
      <c r="U123" s="72">
        <v>1.8</v>
      </c>
      <c r="V123" s="82" t="s">
        <v>147</v>
      </c>
      <c r="W123" s="72">
        <v>0.25143734019952818</v>
      </c>
      <c r="X123" s="77" t="s">
        <v>150</v>
      </c>
    </row>
    <row r="124" spans="1:24">
      <c r="A124" s="47" t="str">
        <f t="shared" si="55"/>
        <v>T (C) BH</v>
      </c>
      <c r="B124" s="39">
        <f t="shared" si="55"/>
        <v>761.50063146401601</v>
      </c>
      <c r="C124" s="39">
        <f t="shared" si="55"/>
        <v>756.74469668391055</v>
      </c>
      <c r="D124" s="39">
        <f t="shared" si="55"/>
        <v>784.90436787636588</v>
      </c>
      <c r="E124" s="39">
        <f t="shared" si="55"/>
        <v>818.42252570465746</v>
      </c>
      <c r="F124" s="39">
        <f t="shared" si="55"/>
        <v>770.81172082492697</v>
      </c>
      <c r="G124" s="39">
        <f t="shared" si="55"/>
        <v>764.57479386808666</v>
      </c>
      <c r="H124" s="100">
        <f t="shared" si="55"/>
        <v>781.80921177203425</v>
      </c>
      <c r="I124" s="39">
        <f t="shared" si="55"/>
        <v>801.33650824181711</v>
      </c>
      <c r="J124" s="39">
        <f t="shared" si="55"/>
        <v>807.03298951388444</v>
      </c>
      <c r="K124" s="39">
        <f t="shared" si="55"/>
        <v>790.74007316237419</v>
      </c>
      <c r="L124" s="39">
        <f t="shared" si="55"/>
        <v>810.72280935787796</v>
      </c>
      <c r="M124" s="39">
        <f t="shared" si="55"/>
        <v>755.01024652242552</v>
      </c>
      <c r="N124" s="39">
        <f t="shared" si="55"/>
        <v>757.66864116247223</v>
      </c>
      <c r="O124" s="39">
        <f t="shared" si="55"/>
        <v>753.49198500618911</v>
      </c>
      <c r="P124" s="39">
        <f t="shared" si="55"/>
        <v>847.54905244700456</v>
      </c>
      <c r="Q124" s="39">
        <f t="shared" si="55"/>
        <v>852.23206590103644</v>
      </c>
      <c r="R124" s="39">
        <f t="shared" si="55"/>
        <v>784.56660130479088</v>
      </c>
      <c r="S124" s="39"/>
      <c r="T124" s="39"/>
      <c r="U124" s="39"/>
    </row>
    <row r="125" spans="1:24">
      <c r="A125" s="48" t="str">
        <f t="shared" si="55"/>
        <v xml:space="preserve">   P(Kb) BH</v>
      </c>
      <c r="B125" s="49">
        <f t="shared" si="55"/>
        <v>1.7915323095387139</v>
      </c>
      <c r="C125" s="49">
        <f t="shared" si="55"/>
        <v>2.0657180783461393</v>
      </c>
      <c r="D125" s="49">
        <f t="shared" si="55"/>
        <v>1.6593372670324948</v>
      </c>
      <c r="E125" s="49">
        <f t="shared" si="55"/>
        <v>1.3734065127340931</v>
      </c>
      <c r="F125" s="42">
        <f t="shared" si="55"/>
        <v>1.8452210798970448</v>
      </c>
      <c r="G125" s="49">
        <f t="shared" si="55"/>
        <v>1.7233329927814476</v>
      </c>
      <c r="H125" s="105">
        <f t="shared" si="55"/>
        <v>1.869790713363485</v>
      </c>
      <c r="I125" s="49">
        <f t="shared" si="55"/>
        <v>1.3065198506523998</v>
      </c>
      <c r="J125" s="49">
        <f t="shared" si="55"/>
        <v>1.2052584552863421</v>
      </c>
      <c r="K125" s="49">
        <f t="shared" si="55"/>
        <v>1.4132876473843554</v>
      </c>
      <c r="L125" s="49">
        <f t="shared" si="55"/>
        <v>1.2880398567317592</v>
      </c>
      <c r="M125" s="49">
        <f t="shared" si="55"/>
        <v>1.805773884265909</v>
      </c>
      <c r="N125" s="49">
        <f t="shared" si="55"/>
        <v>1.8447520827679158</v>
      </c>
      <c r="O125" s="49">
        <f t="shared" si="55"/>
        <v>1.7860424815663427</v>
      </c>
      <c r="P125" s="49">
        <f t="shared" si="55"/>
        <v>0.67821663808262</v>
      </c>
      <c r="Q125" s="42">
        <f t="shared" si="55"/>
        <v>0.46922765487367446</v>
      </c>
      <c r="R125" s="49">
        <f t="shared" si="55"/>
        <v>1.2806380309309935</v>
      </c>
      <c r="S125" s="49"/>
      <c r="T125" s="49"/>
      <c r="U125" s="49"/>
    </row>
    <row r="126" spans="1:24">
      <c r="A126" s="57" t="s">
        <v>105</v>
      </c>
      <c r="B126" s="18" t="s">
        <v>106</v>
      </c>
      <c r="C126" s="18"/>
      <c r="D126" s="28"/>
      <c r="E126" s="28"/>
      <c r="F126" s="34"/>
      <c r="G126" s="28"/>
      <c r="H126" s="98"/>
      <c r="I126" s="28"/>
      <c r="J126" s="28"/>
      <c r="K126" s="28"/>
      <c r="L126" s="28"/>
      <c r="M126" s="18"/>
      <c r="N126" s="18"/>
      <c r="O126" s="18"/>
      <c r="P126" s="28"/>
      <c r="Q126" s="34"/>
      <c r="R126" s="28"/>
      <c r="S126" s="28"/>
    </row>
    <row r="127" spans="1:24">
      <c r="A127" s="59"/>
      <c r="B127" s="18" t="s">
        <v>107</v>
      </c>
      <c r="C127" s="60"/>
      <c r="D127" s="60"/>
      <c r="E127" s="55"/>
      <c r="F127" s="51"/>
      <c r="G127" s="55"/>
      <c r="H127" s="106"/>
      <c r="I127" s="42"/>
      <c r="J127" s="39"/>
      <c r="K127" s="34"/>
      <c r="L127" s="34"/>
      <c r="M127" s="18"/>
      <c r="N127" s="60"/>
      <c r="O127" s="60"/>
      <c r="P127" s="55"/>
      <c r="Q127" s="51"/>
      <c r="R127" s="55"/>
      <c r="S127" s="55"/>
    </row>
    <row r="128" spans="1:24">
      <c r="A128" s="59"/>
      <c r="B128" s="18" t="s">
        <v>108</v>
      </c>
      <c r="C128" s="60"/>
      <c r="D128" s="60"/>
      <c r="E128" s="55"/>
      <c r="F128" s="51"/>
      <c r="G128" s="55"/>
      <c r="H128" s="106"/>
      <c r="I128" s="42"/>
      <c r="J128" s="39"/>
      <c r="K128" s="34"/>
      <c r="L128" s="34"/>
      <c r="M128" s="18"/>
      <c r="N128" s="60"/>
      <c r="O128" s="60"/>
      <c r="P128" s="55"/>
      <c r="Q128" s="51"/>
      <c r="R128" s="55"/>
      <c r="S128" s="55"/>
    </row>
    <row r="129" spans="1:21">
      <c r="A129" s="59"/>
      <c r="B129" s="20"/>
      <c r="C129" s="60"/>
      <c r="D129" s="60"/>
      <c r="E129" s="55"/>
      <c r="F129" s="51"/>
      <c r="G129" s="55"/>
      <c r="H129" s="106"/>
      <c r="I129" s="42"/>
      <c r="J129" s="39"/>
      <c r="K129" s="34"/>
      <c r="L129" s="34"/>
      <c r="M129" s="20"/>
      <c r="N129" s="60"/>
      <c r="O129" s="60"/>
      <c r="P129" s="55"/>
      <c r="Q129" s="51"/>
      <c r="R129" s="55"/>
      <c r="S129" s="55"/>
      <c r="T129" s="42"/>
      <c r="U129" s="39"/>
    </row>
    <row r="130" spans="1:21">
      <c r="A130" s="61" t="s">
        <v>109</v>
      </c>
      <c r="B130" s="42"/>
      <c r="C130" s="39"/>
      <c r="D130" s="34"/>
      <c r="E130" s="34"/>
      <c r="F130" s="34"/>
      <c r="G130" s="34"/>
      <c r="H130" s="63"/>
      <c r="I130" s="34"/>
      <c r="J130" s="34"/>
      <c r="K130" s="34"/>
      <c r="L130" s="34"/>
      <c r="M130" s="42"/>
      <c r="N130" s="39"/>
      <c r="O130" s="39"/>
      <c r="P130" s="34"/>
      <c r="Q130" s="34"/>
      <c r="R130" s="34"/>
      <c r="S130" s="34"/>
      <c r="T130" s="34"/>
      <c r="U130" s="34"/>
    </row>
    <row r="131" spans="1:21">
      <c r="A131" s="42" t="s">
        <v>110</v>
      </c>
      <c r="B131" s="39">
        <f t="shared" ref="B131:R131" si="56">IF(B59&lt;0.345,1204*B59+545,273*B59+877)</f>
        <v>738.09257127016008</v>
      </c>
      <c r="C131" s="39">
        <f t="shared" si="56"/>
        <v>733.52755078701432</v>
      </c>
      <c r="D131" s="39">
        <f t="shared" si="56"/>
        <v>780.63915001272539</v>
      </c>
      <c r="E131" s="39">
        <f t="shared" si="56"/>
        <v>810.68928436783972</v>
      </c>
      <c r="F131" s="39">
        <f t="shared" si="56"/>
        <v>761.23645087364321</v>
      </c>
      <c r="G131" s="39">
        <f t="shared" si="56"/>
        <v>738.65938335232579</v>
      </c>
      <c r="H131" s="100">
        <f t="shared" si="56"/>
        <v>737.47958570764968</v>
      </c>
      <c r="I131" s="39">
        <f t="shared" si="56"/>
        <v>790.64882979389142</v>
      </c>
      <c r="J131" s="39">
        <f t="shared" si="56"/>
        <v>787.30961495704025</v>
      </c>
      <c r="K131" s="39">
        <f t="shared" si="56"/>
        <v>770.85706279750696</v>
      </c>
      <c r="L131" s="39">
        <f t="shared" si="56"/>
        <v>727.11034384937875</v>
      </c>
      <c r="M131" s="39">
        <f t="shared" si="56"/>
        <v>740.23187825791092</v>
      </c>
      <c r="N131" s="39">
        <f t="shared" si="56"/>
        <v>742.93829405023018</v>
      </c>
      <c r="O131" s="39">
        <f t="shared" si="56"/>
        <v>729.40038340206036</v>
      </c>
      <c r="P131" s="39">
        <f t="shared" si="56"/>
        <v>834.97975714180302</v>
      </c>
      <c r="Q131" s="39">
        <f t="shared" si="56"/>
        <v>820.98586071669536</v>
      </c>
      <c r="R131" s="39">
        <f t="shared" si="56"/>
        <v>738.06732731719376</v>
      </c>
      <c r="S131" s="39"/>
      <c r="T131" s="39"/>
      <c r="U131" s="39"/>
    </row>
    <row r="132" spans="1:21">
      <c r="A132" s="12"/>
      <c r="B132" s="12"/>
      <c r="C132" s="12"/>
      <c r="D132" s="28"/>
      <c r="E132" s="28"/>
      <c r="F132" s="34"/>
      <c r="G132" s="28"/>
      <c r="H132" s="98"/>
      <c r="I132" s="28"/>
      <c r="J132" s="28"/>
      <c r="K132" s="28"/>
      <c r="L132" s="28"/>
      <c r="M132" s="12"/>
      <c r="N132" s="12"/>
      <c r="O132" s="12"/>
      <c r="P132" s="28"/>
      <c r="Q132" s="34"/>
      <c r="R132" s="28"/>
      <c r="S132" s="28"/>
      <c r="T132" s="28"/>
      <c r="U132" s="28"/>
    </row>
    <row r="133" spans="1:21">
      <c r="A133" s="13" t="s">
        <v>113</v>
      </c>
      <c r="C133" s="12"/>
      <c r="D133" s="28"/>
      <c r="E133" s="28"/>
      <c r="F133" s="34"/>
      <c r="G133" s="28"/>
      <c r="H133" s="98"/>
      <c r="I133" s="28"/>
      <c r="J133" s="28"/>
      <c r="K133" s="28"/>
      <c r="L133" s="28"/>
      <c r="N133" s="12"/>
      <c r="O133" s="12"/>
      <c r="P133" s="28"/>
      <c r="Q133" s="34"/>
      <c r="R133" s="28"/>
      <c r="S133" s="28"/>
      <c r="T133" s="28"/>
      <c r="U133" s="28"/>
    </row>
    <row r="134" spans="1:21">
      <c r="A134" s="13" t="s">
        <v>114</v>
      </c>
      <c r="B134" s="12"/>
      <c r="C134" s="12"/>
      <c r="D134" s="28"/>
      <c r="E134" s="28"/>
      <c r="F134" s="34"/>
      <c r="G134" s="28"/>
      <c r="H134" s="98"/>
      <c r="I134" s="28"/>
      <c r="J134" s="28"/>
      <c r="K134" s="28"/>
      <c r="L134" s="28"/>
      <c r="M134" s="12"/>
      <c r="N134" s="12"/>
      <c r="O134" s="12"/>
      <c r="P134" s="28"/>
      <c r="Q134" s="34"/>
      <c r="R134" s="28"/>
      <c r="S134" s="28"/>
      <c r="T134" s="28"/>
      <c r="U134" s="28"/>
    </row>
    <row r="135" spans="1:21">
      <c r="A135" t="s">
        <v>115</v>
      </c>
      <c r="B135" s="20">
        <f t="shared" ref="B135:R137" si="57">4.76*B$55-3.01-((B115-675)/85)*(0.53*B$55+0.005294*(B115-675))</f>
        <v>1.76675513863029</v>
      </c>
      <c r="C135" s="20">
        <f t="shared" si="57"/>
        <v>2.2916065844140308</v>
      </c>
      <c r="D135" s="20">
        <f t="shared" si="57"/>
        <v>1.6003017728269777</v>
      </c>
      <c r="E135" s="20">
        <f t="shared" si="57"/>
        <v>1.6752597623925234</v>
      </c>
      <c r="F135" s="20">
        <f t="shared" si="57"/>
        <v>1.7802292603577159</v>
      </c>
      <c r="G135" s="20">
        <f t="shared" si="57"/>
        <v>1.7204738370576216</v>
      </c>
      <c r="H135" s="90">
        <f t="shared" si="57"/>
        <v>2.5071146602742811</v>
      </c>
      <c r="I135" s="20">
        <f t="shared" si="57"/>
        <v>1.4612708113387334</v>
      </c>
      <c r="J135" s="20">
        <f t="shared" si="57"/>
        <v>1.1283318089510108</v>
      </c>
      <c r="K135" s="20">
        <f t="shared" si="57"/>
        <v>1.3163370180421545</v>
      </c>
      <c r="L135" s="20">
        <f t="shared" si="57"/>
        <v>2.020332437678229</v>
      </c>
      <c r="M135" s="20">
        <f t="shared" si="57"/>
        <v>1.6468231229753578</v>
      </c>
      <c r="N135" s="20">
        <f t="shared" si="57"/>
        <v>1.533891496272717</v>
      </c>
      <c r="O135" s="20">
        <f t="shared" si="57"/>
        <v>1.6544157699025228</v>
      </c>
      <c r="P135" s="20">
        <f t="shared" si="57"/>
        <v>1.3312209431160644</v>
      </c>
      <c r="Q135" s="20">
        <f t="shared" si="57"/>
        <v>0.91845237475919506</v>
      </c>
      <c r="R135" s="20">
        <f t="shared" si="57"/>
        <v>0.84960683162838402</v>
      </c>
      <c r="S135" s="20"/>
      <c r="T135" s="20"/>
      <c r="U135" s="20"/>
    </row>
    <row r="136" spans="1:21">
      <c r="A136" t="s">
        <v>116</v>
      </c>
      <c r="B136" s="20">
        <f t="shared" si="57"/>
        <v>1.6889180913162976</v>
      </c>
      <c r="C136" s="20">
        <f t="shared" si="57"/>
        <v>2.2442573112107436</v>
      </c>
      <c r="D136" s="20">
        <f t="shared" si="57"/>
        <v>1.9678074203785825</v>
      </c>
      <c r="E136" s="20">
        <f t="shared" si="57"/>
        <v>2.1033083540519022</v>
      </c>
      <c r="F136" s="20">
        <f t="shared" si="57"/>
        <v>1.7039014615223287</v>
      </c>
      <c r="G136" s="20">
        <f t="shared" si="57"/>
        <v>1.8128374721631504</v>
      </c>
      <c r="H136" s="90">
        <f t="shared" si="57"/>
        <v>2.383306970431387</v>
      </c>
      <c r="I136" s="20">
        <f t="shared" si="57"/>
        <v>1.4865500311671658</v>
      </c>
      <c r="J136" s="20">
        <f t="shared" si="57"/>
        <v>1.546025110928023</v>
      </c>
      <c r="K136" s="20">
        <f t="shared" si="57"/>
        <v>1.3070710263558949</v>
      </c>
      <c r="L136" s="20">
        <f t="shared" si="57"/>
        <v>1.9543654934195356</v>
      </c>
      <c r="M136" s="20">
        <f t="shared" si="57"/>
        <v>1.5317132842719579</v>
      </c>
      <c r="N136" s="20">
        <f t="shared" si="57"/>
        <v>1.4247067597195455</v>
      </c>
      <c r="O136" s="20">
        <f t="shared" si="57"/>
        <v>1.5737607635269582</v>
      </c>
      <c r="P136" s="20">
        <f t="shared" si="57"/>
        <v>1.4236725995855748</v>
      </c>
      <c r="Q136" s="20">
        <f t="shared" si="57"/>
        <v>1.7599869030338571</v>
      </c>
      <c r="R136" s="20">
        <f t="shared" si="57"/>
        <v>1.6734855246344433</v>
      </c>
      <c r="S136" s="20"/>
      <c r="T136" s="20"/>
      <c r="U136" s="20"/>
    </row>
    <row r="137" spans="1:21">
      <c r="A137" t="s">
        <v>117</v>
      </c>
      <c r="B137" s="20">
        <f t="shared" si="57"/>
        <v>2.0840647956436635</v>
      </c>
      <c r="C137" s="20">
        <f t="shared" si="57"/>
        <v>2.337463444571994</v>
      </c>
      <c r="D137" s="20">
        <f t="shared" si="57"/>
        <v>2.1679871046490842</v>
      </c>
      <c r="E137" s="20">
        <f t="shared" si="57"/>
        <v>2.3485091534313955</v>
      </c>
      <c r="F137" s="20">
        <f t="shared" si="57"/>
        <v>2.2214187197001003</v>
      </c>
      <c r="G137" s="20">
        <f t="shared" si="57"/>
        <v>2.0364192249520832</v>
      </c>
      <c r="H137" s="90">
        <f t="shared" si="57"/>
        <v>2.3619022486123793</v>
      </c>
      <c r="I137" s="20">
        <f t="shared" si="57"/>
        <v>1.9914060656313641</v>
      </c>
      <c r="J137" s="20">
        <f t="shared" si="57"/>
        <v>1.9627521078455012</v>
      </c>
      <c r="K137" s="20">
        <f t="shared" si="57"/>
        <v>1.9683020511471547</v>
      </c>
      <c r="L137" s="20">
        <f t="shared" si="57"/>
        <v>2.1154602452004716</v>
      </c>
      <c r="M137" s="20">
        <f t="shared" si="57"/>
        <v>2.0510901517113771</v>
      </c>
      <c r="N137" s="20">
        <f t="shared" si="57"/>
        <v>2.1111719849463784</v>
      </c>
      <c r="O137" s="20">
        <f t="shared" si="57"/>
        <v>2.0199797816415894</v>
      </c>
      <c r="P137" s="20">
        <f t="shared" si="57"/>
        <v>2.1644181505427333</v>
      </c>
      <c r="Q137" s="20">
        <f t="shared" si="57"/>
        <v>2.0306381196526351</v>
      </c>
      <c r="R137" s="20">
        <f t="shared" si="57"/>
        <v>1.7513621380275493</v>
      </c>
      <c r="S137" s="20"/>
      <c r="T137" s="20"/>
      <c r="U137" s="20"/>
    </row>
    <row r="138" spans="1:21">
      <c r="A138" s="13"/>
      <c r="B138" s="12"/>
      <c r="C138" s="12"/>
      <c r="D138" s="12"/>
      <c r="E138" s="12"/>
      <c r="F138" s="12"/>
      <c r="G138" s="12"/>
      <c r="H138" s="84"/>
      <c r="I138" s="12"/>
      <c r="J138" s="12"/>
      <c r="K138" s="12"/>
      <c r="L138" s="12"/>
      <c r="M138" s="12"/>
      <c r="N138" s="12"/>
      <c r="O138" s="12"/>
      <c r="P138" s="12"/>
      <c r="Q138" s="12"/>
      <c r="R138" s="12"/>
      <c r="S138" s="12"/>
      <c r="T138" s="12"/>
      <c r="U138" s="12"/>
    </row>
    <row r="139" spans="1:21">
      <c r="A139" s="13" t="s">
        <v>118</v>
      </c>
      <c r="B139" s="12"/>
      <c r="C139" s="12"/>
      <c r="D139" s="12"/>
      <c r="E139" s="12"/>
      <c r="F139" s="12"/>
      <c r="G139" s="12"/>
      <c r="H139" s="84"/>
      <c r="I139" s="12"/>
      <c r="J139" s="12"/>
      <c r="K139" s="12"/>
      <c r="L139" s="12"/>
      <c r="M139" s="12"/>
      <c r="N139" s="12"/>
      <c r="O139" s="12"/>
      <c r="P139" s="12"/>
      <c r="Q139" s="12"/>
      <c r="R139" s="12"/>
      <c r="S139" s="12"/>
      <c r="T139" s="12"/>
      <c r="U139" s="12"/>
    </row>
    <row r="140" spans="1:21">
      <c r="A140" s="38" t="s">
        <v>119</v>
      </c>
      <c r="B140" s="39">
        <f t="shared" ref="B140:R140" si="58">((-76.95+B135*0.79+39.4*B$96+22.4*B$99+(41.5-2.89*B135)*B$94)/(-0.065-0.0083144*LN(B$100)))-273.15</f>
        <v>775.66584013198565</v>
      </c>
      <c r="C140" s="39">
        <f t="shared" si="58"/>
        <v>752.73042781003494</v>
      </c>
      <c r="D140" s="39">
        <f t="shared" si="58"/>
        <v>808.26927133986794</v>
      </c>
      <c r="E140" s="39">
        <f t="shared" si="58"/>
        <v>835.39203107672063</v>
      </c>
      <c r="F140" s="39">
        <f t="shared" si="58"/>
        <v>789.92929570677677</v>
      </c>
      <c r="G140" s="39">
        <f t="shared" si="58"/>
        <v>778.25490277990059</v>
      </c>
      <c r="H140" s="100">
        <f t="shared" si="58"/>
        <v>759.85002865314925</v>
      </c>
      <c r="I140" s="39">
        <f t="shared" si="58"/>
        <v>817.1276979650894</v>
      </c>
      <c r="J140" s="39">
        <f t="shared" si="58"/>
        <v>838.68325227654134</v>
      </c>
      <c r="K140" s="39">
        <f t="shared" si="58"/>
        <v>817.02459719664864</v>
      </c>
      <c r="L140" s="39">
        <f t="shared" si="58"/>
        <v>797.57415575508264</v>
      </c>
      <c r="M140" s="39">
        <f t="shared" si="58"/>
        <v>776.62530692374469</v>
      </c>
      <c r="N140" s="39">
        <f t="shared" si="58"/>
        <v>789.49589500295053</v>
      </c>
      <c r="O140" s="39">
        <f t="shared" si="58"/>
        <v>773.0364312846765</v>
      </c>
      <c r="P140" s="39">
        <f t="shared" si="58"/>
        <v>861.29466960043362</v>
      </c>
      <c r="Q140" s="39">
        <f t="shared" si="58"/>
        <v>879.91488739197541</v>
      </c>
      <c r="R140" s="39">
        <f t="shared" si="58"/>
        <v>829.18991552907357</v>
      </c>
      <c r="S140" s="39"/>
      <c r="T140" s="39"/>
      <c r="U140" s="39"/>
    </row>
    <row r="141" spans="1:21">
      <c r="A141" s="18" t="s">
        <v>120</v>
      </c>
      <c r="B141" s="20">
        <f t="shared" ref="B141:R141" si="59">4.76*B$55-3.01-((B140-675)/85)*(0.53*B$55+0.005294*(B140-675))</f>
        <v>1.5161734870591714</v>
      </c>
      <c r="C141" s="20">
        <f t="shared" si="59"/>
        <v>2.1379317377147675</v>
      </c>
      <c r="D141" s="20">
        <f t="shared" si="59"/>
        <v>1.1116207518829189</v>
      </c>
      <c r="E141" s="20">
        <f t="shared" si="59"/>
        <v>0.89725825595125031</v>
      </c>
      <c r="F141" s="20">
        <f t="shared" si="59"/>
        <v>1.4388826979014202</v>
      </c>
      <c r="G141" s="20">
        <f t="shared" si="59"/>
        <v>1.4527933080756585</v>
      </c>
      <c r="H141" s="90">
        <f t="shared" si="59"/>
        <v>2.3188823589519205</v>
      </c>
      <c r="I141" s="20">
        <f t="shared" si="59"/>
        <v>0.91084478713300276</v>
      </c>
      <c r="J141" s="20">
        <f t="shared" si="59"/>
        <v>0.35658721128991866</v>
      </c>
      <c r="K141" s="20">
        <f t="shared" si="59"/>
        <v>0.77793578268899255</v>
      </c>
      <c r="L141" s="20">
        <f t="shared" si="59"/>
        <v>1.6136366932873389</v>
      </c>
      <c r="M141" s="20">
        <f t="shared" si="59"/>
        <v>1.3963186583197291</v>
      </c>
      <c r="N141" s="20">
        <f t="shared" si="59"/>
        <v>1.2070338562056036</v>
      </c>
      <c r="O141" s="20">
        <f t="shared" si="59"/>
        <v>1.4233491373454925</v>
      </c>
      <c r="P141" s="20">
        <f t="shared" si="59"/>
        <v>0.2420636517447754</v>
      </c>
      <c r="Q141" s="20">
        <f t="shared" si="59"/>
        <v>-0.44635860458019483</v>
      </c>
      <c r="R141" s="20">
        <f t="shared" si="59"/>
        <v>0.20373247930938154</v>
      </c>
      <c r="S141" s="20"/>
      <c r="T141" s="20"/>
      <c r="U141" s="20"/>
    </row>
    <row r="142" spans="1:21">
      <c r="A142" s="38" t="s">
        <v>121</v>
      </c>
      <c r="B142" s="39">
        <f t="shared" ref="B142:R142" si="60">((78.44+3-33.6*B$97-(66.8-2.92*B136)*B$94+78.5*B$93+9.4*B$96)/(0.0721-0.0083144*LN((27*B$97*B$92*B$39)/(64*B$98*B$93*B$38))))-273.15</f>
        <v>765.54559482862021</v>
      </c>
      <c r="C142" s="39">
        <f t="shared" si="60"/>
        <v>745.49484859996937</v>
      </c>
      <c r="D142" s="39">
        <f t="shared" si="60"/>
        <v>769.05261593479406</v>
      </c>
      <c r="E142" s="39">
        <f t="shared" si="60"/>
        <v>787.66393146928579</v>
      </c>
      <c r="F142" s="39">
        <f t="shared" si="60"/>
        <v>775.79825645046424</v>
      </c>
      <c r="G142" s="39">
        <f t="shared" si="60"/>
        <v>758.74494348426776</v>
      </c>
      <c r="H142" s="100">
        <f t="shared" si="60"/>
        <v>754.88087125529876</v>
      </c>
      <c r="I142" s="39">
        <f t="shared" si="60"/>
        <v>791.62903288276277</v>
      </c>
      <c r="J142" s="39">
        <f t="shared" si="60"/>
        <v>791.00408088397637</v>
      </c>
      <c r="K142" s="39">
        <f t="shared" si="60"/>
        <v>793.16536634053216</v>
      </c>
      <c r="L142" s="39">
        <f t="shared" si="60"/>
        <v>780.58491350501993</v>
      </c>
      <c r="M142" s="39">
        <f t="shared" si="60"/>
        <v>768.29345965736491</v>
      </c>
      <c r="N142" s="39">
        <f t="shared" si="60"/>
        <v>777.4147504048691</v>
      </c>
      <c r="O142" s="39">
        <f t="shared" si="60"/>
        <v>763.88891881924008</v>
      </c>
      <c r="P142" s="39">
        <f t="shared" si="60"/>
        <v>818.69495317982444</v>
      </c>
      <c r="Q142" s="39">
        <f t="shared" si="60"/>
        <v>804.97885101616896</v>
      </c>
      <c r="R142" s="39">
        <f t="shared" si="60"/>
        <v>764.23221030885077</v>
      </c>
      <c r="S142" s="39"/>
      <c r="T142" s="39"/>
      <c r="U142" s="39"/>
    </row>
    <row r="143" spans="1:21">
      <c r="A143" s="18" t="s">
        <v>122</v>
      </c>
      <c r="B143" s="20">
        <f t="shared" ref="B143:R143" si="61">4.76*B$55-3.01-((B142-675)/85)*(0.53*B$55+0.005294*(B142-675))</f>
        <v>1.7154514783052586</v>
      </c>
      <c r="C143" s="20">
        <f t="shared" si="61"/>
        <v>2.2630246007628609</v>
      </c>
      <c r="D143" s="20">
        <f t="shared" si="61"/>
        <v>1.9922136338642162</v>
      </c>
      <c r="E143" s="20">
        <f t="shared" si="61"/>
        <v>2.1450299882739348</v>
      </c>
      <c r="F143" s="20">
        <f t="shared" si="61"/>
        <v>1.743622466346487</v>
      </c>
      <c r="G143" s="20">
        <f t="shared" si="61"/>
        <v>1.8315408989552773</v>
      </c>
      <c r="H143" s="90">
        <f t="shared" si="61"/>
        <v>2.4121735166290454</v>
      </c>
      <c r="I143" s="20">
        <f t="shared" si="61"/>
        <v>1.5343405186117527</v>
      </c>
      <c r="J143" s="20">
        <f t="shared" si="61"/>
        <v>1.5874591855808333</v>
      </c>
      <c r="K143" s="20">
        <f t="shared" si="61"/>
        <v>1.3582672514500385</v>
      </c>
      <c r="L143" s="20">
        <f t="shared" si="61"/>
        <v>2.0024472594218592</v>
      </c>
      <c r="M143" s="20">
        <f t="shared" si="61"/>
        <v>1.5610422979038738</v>
      </c>
      <c r="N143" s="20">
        <f t="shared" si="61"/>
        <v>1.4639598622232475</v>
      </c>
      <c r="O143" s="20">
        <f t="shared" si="61"/>
        <v>1.5990262585353685</v>
      </c>
      <c r="P143" s="20">
        <f t="shared" si="61"/>
        <v>1.5172107662212304</v>
      </c>
      <c r="Q143" s="20">
        <f t="shared" si="61"/>
        <v>1.8115485146497865</v>
      </c>
      <c r="R143" s="20">
        <f t="shared" si="61"/>
        <v>1.6891057249296617</v>
      </c>
      <c r="S143" s="20"/>
      <c r="T143" s="20"/>
      <c r="U143" s="20"/>
    </row>
    <row r="144" spans="1:21">
      <c r="A144" t="s">
        <v>123</v>
      </c>
      <c r="B144" s="40">
        <f t="shared" ref="B144:R144" si="62">(0.677*B137-48.98)/(-0.0429-0.008314*LN(B$38*(B$52-4)/(8-B$52)))-273.15</f>
        <v>757.21547891307125</v>
      </c>
      <c r="C144" s="40">
        <f t="shared" si="62"/>
        <v>752.76655154237881</v>
      </c>
      <c r="D144" s="40">
        <f t="shared" si="62"/>
        <v>777.31005432117547</v>
      </c>
      <c r="E144" s="40">
        <f t="shared" si="62"/>
        <v>803.5274845137825</v>
      </c>
      <c r="F144" s="40">
        <f t="shared" si="62"/>
        <v>765.25006995538604</v>
      </c>
      <c r="G144" s="40">
        <f t="shared" si="62"/>
        <v>759.97988042023815</v>
      </c>
      <c r="H144" s="101">
        <f t="shared" si="62"/>
        <v>774.46083664669993</v>
      </c>
      <c r="I144" s="40">
        <f t="shared" si="62"/>
        <v>791.01803379205069</v>
      </c>
      <c r="J144" s="40">
        <f t="shared" si="62"/>
        <v>795.58375343514638</v>
      </c>
      <c r="K144" s="40">
        <f t="shared" si="62"/>
        <v>782.43929955664373</v>
      </c>
      <c r="L144" s="40">
        <f t="shared" si="62"/>
        <v>798.16817878660447</v>
      </c>
      <c r="M144" s="40">
        <f t="shared" si="62"/>
        <v>751.43765824137733</v>
      </c>
      <c r="N144" s="40">
        <f t="shared" si="62"/>
        <v>753.7769804086762</v>
      </c>
      <c r="O144" s="40">
        <f t="shared" si="62"/>
        <v>750.09089183831406</v>
      </c>
      <c r="P144" s="40">
        <f t="shared" si="62"/>
        <v>824.59889777164938</v>
      </c>
      <c r="Q144" s="40">
        <f t="shared" si="62"/>
        <v>828.11036007403311</v>
      </c>
      <c r="R144" s="40">
        <f t="shared" si="62"/>
        <v>777.57569958219312</v>
      </c>
      <c r="S144" s="40"/>
      <c r="T144" s="40"/>
      <c r="U144" s="40"/>
    </row>
    <row r="145" spans="1:21">
      <c r="A145" s="18" t="s">
        <v>124</v>
      </c>
      <c r="B145" s="20">
        <f t="shared" ref="B145:R145" si="63">4.76*B$55-3.01-((B144-675)/85)*(0.53*B$55+0.005294*(B144-675))</f>
        <v>1.8699075871433459</v>
      </c>
      <c r="C145" s="20">
        <f t="shared" si="63"/>
        <v>2.1372908494189815</v>
      </c>
      <c r="D145" s="20">
        <f t="shared" si="63"/>
        <v>1.82271855771469</v>
      </c>
      <c r="E145" s="20">
        <f t="shared" si="63"/>
        <v>1.7617865854674974</v>
      </c>
      <c r="F145" s="20">
        <f t="shared" si="63"/>
        <v>1.9548836153056588</v>
      </c>
      <c r="G145" s="20">
        <f t="shared" si="63"/>
        <v>1.8089726399656854</v>
      </c>
      <c r="H145" s="90">
        <f t="shared" si="63"/>
        <v>2.0267607909535199</v>
      </c>
      <c r="I145" s="20">
        <f t="shared" si="63"/>
        <v>1.5482871360395654</v>
      </c>
      <c r="J145" s="20">
        <f t="shared" si="63"/>
        <v>1.4815250470463619</v>
      </c>
      <c r="K145" s="20">
        <f t="shared" si="63"/>
        <v>1.5960543768243425</v>
      </c>
      <c r="L145" s="20">
        <f t="shared" si="63"/>
        <v>1.5993915343829159</v>
      </c>
      <c r="M145" s="20">
        <f t="shared" si="63"/>
        <v>1.8678451282960116</v>
      </c>
      <c r="N145" s="20">
        <f t="shared" si="63"/>
        <v>1.9140711297078998</v>
      </c>
      <c r="O145" s="20">
        <f t="shared" si="63"/>
        <v>1.8442972854363933</v>
      </c>
      <c r="P145" s="20">
        <f t="shared" si="63"/>
        <v>1.3539800936989201</v>
      </c>
      <c r="Q145" s="20">
        <f t="shared" si="63"/>
        <v>1.1892041070424537</v>
      </c>
      <c r="R145" s="20">
        <f t="shared" si="63"/>
        <v>1.4268778667820732</v>
      </c>
      <c r="S145" s="20"/>
      <c r="T145" s="20"/>
      <c r="U145" s="20"/>
    </row>
    <row r="146" spans="1:21">
      <c r="A146" s="13" t="s">
        <v>125</v>
      </c>
      <c r="B146" s="12"/>
      <c r="C146" s="12"/>
      <c r="D146" s="12"/>
      <c r="E146" s="12"/>
      <c r="F146" s="12"/>
      <c r="G146" s="12"/>
      <c r="H146" s="84"/>
      <c r="I146" s="12"/>
      <c r="J146" s="12"/>
      <c r="K146" s="12"/>
      <c r="L146" s="12"/>
      <c r="M146" s="12"/>
      <c r="N146" s="12"/>
      <c r="O146" s="12"/>
      <c r="P146" s="12"/>
      <c r="Q146" s="12"/>
      <c r="R146" s="12"/>
      <c r="S146" s="12"/>
      <c r="T146" s="12"/>
      <c r="U146" s="12"/>
    </row>
    <row r="147" spans="1:21">
      <c r="A147" s="38" t="s">
        <v>119</v>
      </c>
      <c r="B147" s="39">
        <f t="shared" ref="B147:R147" si="64">((-76.95+B141*0.79+39.4*B$96+22.4*B$99+(41.5-2.89*B141)*B$94)/(-0.065-0.0083144*LN(B$100)))-273.15</f>
        <v>778.42926145243825</v>
      </c>
      <c r="C147" s="39">
        <f t="shared" si="64"/>
        <v>754.34953306818022</v>
      </c>
      <c r="D147" s="39">
        <f t="shared" si="64"/>
        <v>814.13970993999953</v>
      </c>
      <c r="E147" s="39">
        <f t="shared" si="64"/>
        <v>845.05965310433919</v>
      </c>
      <c r="F147" s="39">
        <f t="shared" si="64"/>
        <v>793.76573529741847</v>
      </c>
      <c r="G147" s="39">
        <f t="shared" si="64"/>
        <v>781.27720559497686</v>
      </c>
      <c r="H147" s="100">
        <f t="shared" si="64"/>
        <v>761.80463946059683</v>
      </c>
      <c r="I147" s="39">
        <f t="shared" si="64"/>
        <v>823.62237916211518</v>
      </c>
      <c r="J147" s="39">
        <f t="shared" si="64"/>
        <v>848.39355170069427</v>
      </c>
      <c r="K147" s="39">
        <f t="shared" si="64"/>
        <v>823.36518620152526</v>
      </c>
      <c r="L147" s="39">
        <f t="shared" si="64"/>
        <v>802.12281604545444</v>
      </c>
      <c r="M147" s="39">
        <f t="shared" si="64"/>
        <v>779.38170891864218</v>
      </c>
      <c r="N147" s="39">
        <f t="shared" si="64"/>
        <v>793.17927226820996</v>
      </c>
      <c r="O147" s="39">
        <f t="shared" si="64"/>
        <v>775.56802780811597</v>
      </c>
      <c r="P147" s="39">
        <f t="shared" si="64"/>
        <v>875.15448063249971</v>
      </c>
      <c r="Q147" s="39">
        <f t="shared" si="64"/>
        <v>898.30148294287676</v>
      </c>
      <c r="R147" s="39">
        <f t="shared" si="64"/>
        <v>837.33249000811895</v>
      </c>
      <c r="S147" s="39"/>
      <c r="T147" s="39"/>
      <c r="U147" s="39"/>
    </row>
    <row r="148" spans="1:21">
      <c r="A148" s="18" t="s">
        <v>120</v>
      </c>
      <c r="B148" s="20">
        <f t="shared" ref="B148:R148" si="65">4.76*B$55-3.01-((B147-675)/85)*(0.53*B$55+0.005294*(B147-675))</f>
        <v>1.4595414534855333</v>
      </c>
      <c r="C148" s="20">
        <f t="shared" si="65"/>
        <v>2.1090467916631765</v>
      </c>
      <c r="D148" s="20">
        <f t="shared" si="65"/>
        <v>0.96331765860613228</v>
      </c>
      <c r="E148" s="20">
        <f t="shared" si="65"/>
        <v>0.60995512657293371</v>
      </c>
      <c r="F148" s="20">
        <f t="shared" si="65"/>
        <v>1.3518556234105343</v>
      </c>
      <c r="G148" s="20">
        <f t="shared" si="65"/>
        <v>1.38987984134329</v>
      </c>
      <c r="H148" s="90">
        <f t="shared" si="65"/>
        <v>2.2813435342519588</v>
      </c>
      <c r="I148" s="20">
        <f t="shared" si="65"/>
        <v>0.73909480072048783</v>
      </c>
      <c r="J148" s="20">
        <f t="shared" si="65"/>
        <v>7.1200852540953985E-2</v>
      </c>
      <c r="K148" s="20">
        <f t="shared" si="65"/>
        <v>0.61178661937444101</v>
      </c>
      <c r="L148" s="20">
        <f t="shared" si="65"/>
        <v>1.503435739637152</v>
      </c>
      <c r="M148" s="20">
        <f t="shared" si="65"/>
        <v>1.3399200146403172</v>
      </c>
      <c r="N148" s="20">
        <f t="shared" si="65"/>
        <v>1.1250840692644108</v>
      </c>
      <c r="O148" s="20">
        <f t="shared" si="65"/>
        <v>1.3728885735755421</v>
      </c>
      <c r="P148" s="20">
        <f t="shared" si="65"/>
        <v>-0.22154234725314925</v>
      </c>
      <c r="Q148" s="20">
        <f t="shared" si="65"/>
        <v>-1.1072368089404625</v>
      </c>
      <c r="R148" s="20">
        <f t="shared" si="65"/>
        <v>-1.9533921845903635E-2</v>
      </c>
      <c r="S148" s="20"/>
      <c r="T148" s="20"/>
      <c r="U148" s="20"/>
    </row>
    <row r="149" spans="1:21">
      <c r="A149" s="38" t="s">
        <v>121</v>
      </c>
      <c r="B149" s="39">
        <f t="shared" ref="B149:R149" si="66">((78.44+3-33.6*B$97-(66.8-2.92*B143)*B$94+78.5*B$93+9.4*B$96)/(0.0721-0.0083144*LN((27*B$97*B$92*B$39)/(64*B$98*B$93*B$38))))-273.15</f>
        <v>765.57520503252306</v>
      </c>
      <c r="C149" s="39">
        <f t="shared" si="66"/>
        <v>745.51809256645072</v>
      </c>
      <c r="D149" s="39">
        <f t="shared" si="66"/>
        <v>769.07448964913635</v>
      </c>
      <c r="E149" s="39">
        <f t="shared" si="66"/>
        <v>787.70409154543211</v>
      </c>
      <c r="F149" s="39">
        <f t="shared" si="66"/>
        <v>775.84908876458496</v>
      </c>
      <c r="G149" s="39">
        <f t="shared" si="66"/>
        <v>758.76226517909652</v>
      </c>
      <c r="H149" s="100">
        <f t="shared" si="66"/>
        <v>754.92144663615807</v>
      </c>
      <c r="I149" s="39">
        <f t="shared" si="66"/>
        <v>791.68222978705887</v>
      </c>
      <c r="J149" s="39">
        <f t="shared" si="66"/>
        <v>791.04442373432846</v>
      </c>
      <c r="K149" s="39">
        <f t="shared" si="66"/>
        <v>793.22604298067097</v>
      </c>
      <c r="L149" s="39">
        <f t="shared" si="66"/>
        <v>780.64838222305764</v>
      </c>
      <c r="M149" s="39">
        <f t="shared" si="66"/>
        <v>768.32810832346524</v>
      </c>
      <c r="N149" s="39">
        <f t="shared" si="66"/>
        <v>777.46497251054654</v>
      </c>
      <c r="O149" s="39">
        <f t="shared" si="66"/>
        <v>763.91758433000189</v>
      </c>
      <c r="P149" s="39">
        <f t="shared" si="66"/>
        <v>818.81163543773334</v>
      </c>
      <c r="Q149" s="39">
        <f t="shared" si="66"/>
        <v>805.02384440255753</v>
      </c>
      <c r="R149" s="39">
        <f t="shared" si="66"/>
        <v>764.24299154065955</v>
      </c>
      <c r="S149" s="39"/>
      <c r="T149" s="39"/>
      <c r="U149" s="39"/>
    </row>
    <row r="150" spans="1:21">
      <c r="A150" s="18" t="s">
        <v>122</v>
      </c>
      <c r="B150" s="20">
        <f t="shared" ref="B150:R150" si="67">4.76*B$55-3.01-((B149-675)/85)*(0.53*B$55+0.005294*(B149-675))</f>
        <v>1.7148870321554788</v>
      </c>
      <c r="C150" s="20">
        <f t="shared" si="67"/>
        <v>2.2626331868933249</v>
      </c>
      <c r="D150" s="20">
        <f t="shared" si="67"/>
        <v>1.9917758660245117</v>
      </c>
      <c r="E150" s="20">
        <f t="shared" si="67"/>
        <v>2.1440993500479859</v>
      </c>
      <c r="F150" s="20">
        <f t="shared" si="67"/>
        <v>1.7425708307560612</v>
      </c>
      <c r="G150" s="20">
        <f t="shared" si="67"/>
        <v>1.8312256615841762</v>
      </c>
      <c r="H150" s="90">
        <f t="shared" si="67"/>
        <v>2.411424207991149</v>
      </c>
      <c r="I150" s="20">
        <f t="shared" si="67"/>
        <v>1.533124049604466</v>
      </c>
      <c r="J150" s="20">
        <f t="shared" si="67"/>
        <v>1.5865374055813997</v>
      </c>
      <c r="K150" s="20">
        <f t="shared" si="67"/>
        <v>1.3568813416273662</v>
      </c>
      <c r="L150" s="20">
        <f t="shared" si="67"/>
        <v>2.0010616411494828</v>
      </c>
      <c r="M150" s="20">
        <f t="shared" si="67"/>
        <v>1.5603751865781024</v>
      </c>
      <c r="N150" s="20">
        <f t="shared" si="67"/>
        <v>1.4629294362019138</v>
      </c>
      <c r="O150" s="20">
        <f t="shared" si="67"/>
        <v>1.5984920204659037</v>
      </c>
      <c r="P150" s="20">
        <f t="shared" si="67"/>
        <v>1.5140268239866166</v>
      </c>
      <c r="Q150" s="20">
        <f t="shared" si="67"/>
        <v>1.8104026799944677</v>
      </c>
      <c r="R150" s="20">
        <f t="shared" si="67"/>
        <v>1.6889028035170364</v>
      </c>
      <c r="S150" s="20"/>
      <c r="T150" s="20"/>
      <c r="U150" s="20"/>
    </row>
    <row r="151" spans="1:21">
      <c r="A151" t="s">
        <v>123</v>
      </c>
      <c r="B151" s="40">
        <f t="shared" ref="B151:R151" si="68">(0.677*B145-48.98)/(-0.0429-0.008314*LN(B$38*(B$52-4)/(8-B$52)))-273.15</f>
        <v>760.3558996710334</v>
      </c>
      <c r="C151" s="40">
        <f t="shared" si="68"/>
        <v>755.69980470992402</v>
      </c>
      <c r="D151" s="40">
        <f t="shared" si="68"/>
        <v>782.47801764322401</v>
      </c>
      <c r="E151" s="40">
        <f t="shared" si="68"/>
        <v>812.55191577192966</v>
      </c>
      <c r="F151" s="40">
        <f t="shared" si="68"/>
        <v>769.19675765651812</v>
      </c>
      <c r="G151" s="40">
        <f t="shared" si="68"/>
        <v>763.32186002347328</v>
      </c>
      <c r="H151" s="101">
        <f t="shared" si="68"/>
        <v>779.47747338533293</v>
      </c>
      <c r="I151" s="40">
        <f t="shared" si="68"/>
        <v>797.72030537865669</v>
      </c>
      <c r="J151" s="40">
        <f t="shared" si="68"/>
        <v>802.89067154566249</v>
      </c>
      <c r="K151" s="40">
        <f t="shared" si="68"/>
        <v>788.02240578658063</v>
      </c>
      <c r="L151" s="40">
        <f t="shared" si="68"/>
        <v>806.04015801055846</v>
      </c>
      <c r="M151" s="40">
        <f t="shared" si="68"/>
        <v>754.10845836658575</v>
      </c>
      <c r="N151" s="40">
        <f t="shared" si="68"/>
        <v>756.65875158382994</v>
      </c>
      <c r="O151" s="40">
        <f t="shared" si="68"/>
        <v>752.64697102550065</v>
      </c>
      <c r="P151" s="40">
        <f t="shared" si="68"/>
        <v>837.27493817507286</v>
      </c>
      <c r="Q151" s="40">
        <f t="shared" si="68"/>
        <v>841.28818749891582</v>
      </c>
      <c r="R151" s="40">
        <f t="shared" si="68"/>
        <v>782.40512335183473</v>
      </c>
      <c r="S151" s="40"/>
      <c r="T151" s="40"/>
      <c r="U151" s="40"/>
    </row>
    <row r="152" spans="1:21">
      <c r="A152" s="18" t="s">
        <v>124</v>
      </c>
      <c r="B152" s="20">
        <f t="shared" ref="B152:R152" si="69">4.76*B$55-3.01-((B151-675)/85)*(0.53*B$55+0.005294*(B151-675))</f>
        <v>1.8126933118981374</v>
      </c>
      <c r="C152" s="20">
        <f t="shared" si="69"/>
        <v>2.0847081363607334</v>
      </c>
      <c r="D152" s="20">
        <f t="shared" si="69"/>
        <v>1.7123178570036035</v>
      </c>
      <c r="E152" s="20">
        <f t="shared" si="69"/>
        <v>1.5297791154202085</v>
      </c>
      <c r="F152" s="20">
        <f t="shared" si="69"/>
        <v>1.8774612873748613</v>
      </c>
      <c r="G152" s="20">
        <f t="shared" si="69"/>
        <v>1.7469458720440108</v>
      </c>
      <c r="H152" s="90">
        <f t="shared" si="69"/>
        <v>1.9203279797299793</v>
      </c>
      <c r="I152" s="20">
        <f t="shared" si="69"/>
        <v>1.3927589096825117</v>
      </c>
      <c r="J152" s="20">
        <f t="shared" si="69"/>
        <v>1.3070964666614118</v>
      </c>
      <c r="K152" s="20">
        <f t="shared" si="69"/>
        <v>1.474070356375786</v>
      </c>
      <c r="L152" s="20">
        <f t="shared" si="69"/>
        <v>1.406464266863944</v>
      </c>
      <c r="M152" s="20">
        <f t="shared" si="69"/>
        <v>1.821591834936245</v>
      </c>
      <c r="N152" s="20">
        <f t="shared" si="69"/>
        <v>1.8629216983104111</v>
      </c>
      <c r="O152" s="20">
        <f t="shared" si="69"/>
        <v>1.8006506247540557</v>
      </c>
      <c r="P152" s="20">
        <f t="shared" si="69"/>
        <v>0.9888475575169533</v>
      </c>
      <c r="Q152" s="20">
        <f t="shared" si="69"/>
        <v>0.80485895203420421</v>
      </c>
      <c r="R152" s="20">
        <f t="shared" si="69"/>
        <v>1.3265032573467614</v>
      </c>
      <c r="S152" s="20"/>
      <c r="T152" s="20"/>
      <c r="U152" s="20"/>
    </row>
    <row r="153" spans="1:21">
      <c r="A153" s="13" t="s">
        <v>126</v>
      </c>
      <c r="B153" s="12"/>
      <c r="C153" s="12"/>
      <c r="D153" s="12"/>
      <c r="E153" s="12"/>
      <c r="F153" s="12"/>
      <c r="G153" s="12"/>
      <c r="H153" s="84"/>
      <c r="I153" s="12"/>
      <c r="J153" s="12"/>
      <c r="K153" s="12"/>
      <c r="L153" s="12"/>
      <c r="M153" s="12"/>
      <c r="N153" s="12"/>
      <c r="O153" s="12"/>
      <c r="P153" s="12"/>
      <c r="Q153" s="12"/>
      <c r="R153" s="12"/>
      <c r="S153" s="12"/>
      <c r="T153" s="12"/>
      <c r="U153" s="12"/>
    </row>
    <row r="154" spans="1:21">
      <c r="A154" s="38" t="s">
        <v>119</v>
      </c>
      <c r="B154" s="39">
        <f t="shared" ref="B154:R154" si="70">((-76.95+B148*0.79+39.4*B$96+22.4*B$99+(41.5-2.89*B148)*B$94)/(-0.065-0.0083144*LN(B$100)))-273.15</f>
        <v>779.0538010706299</v>
      </c>
      <c r="C154" s="39">
        <f t="shared" si="70"/>
        <v>754.65386243006276</v>
      </c>
      <c r="D154" s="39">
        <f t="shared" si="70"/>
        <v>815.92124874748004</v>
      </c>
      <c r="E154" s="39">
        <f t="shared" si="70"/>
        <v>848.62974652856212</v>
      </c>
      <c r="F154" s="39">
        <f t="shared" si="70"/>
        <v>794.74384420712033</v>
      </c>
      <c r="G154" s="39">
        <f t="shared" si="70"/>
        <v>781.98754320651199</v>
      </c>
      <c r="H154" s="100">
        <f t="shared" si="70"/>
        <v>762.19444393061588</v>
      </c>
      <c r="I154" s="39">
        <f t="shared" si="70"/>
        <v>825.64892107381445</v>
      </c>
      <c r="J154" s="39">
        <f t="shared" si="70"/>
        <v>851.98436011505817</v>
      </c>
      <c r="K154" s="39">
        <f t="shared" si="70"/>
        <v>825.32187479899983</v>
      </c>
      <c r="L154" s="39">
        <f t="shared" si="70"/>
        <v>803.35535095328953</v>
      </c>
      <c r="M154" s="39">
        <f t="shared" si="70"/>
        <v>780.00228601758192</v>
      </c>
      <c r="N154" s="39">
        <f t="shared" si="70"/>
        <v>794.10276906042225</v>
      </c>
      <c r="O154" s="39">
        <f t="shared" si="70"/>
        <v>776.12088040477659</v>
      </c>
      <c r="P154" s="39">
        <f t="shared" si="70"/>
        <v>881.05398806852247</v>
      </c>
      <c r="Q154" s="39">
        <f t="shared" si="70"/>
        <v>907.20476730673784</v>
      </c>
      <c r="R154" s="39">
        <f t="shared" si="70"/>
        <v>840.14722215152699</v>
      </c>
      <c r="S154" s="39"/>
      <c r="T154" s="39"/>
      <c r="U154" s="39"/>
    </row>
    <row r="155" spans="1:21">
      <c r="A155" s="18" t="s">
        <v>120</v>
      </c>
      <c r="B155" s="20">
        <f t="shared" ref="B155:R155" si="71">4.76*B$55-3.01-((B154-675)/85)*(0.53*B$55+0.005294*(B154-675))</f>
        <v>1.4466106985279601</v>
      </c>
      <c r="C155" s="20">
        <f t="shared" si="71"/>
        <v>2.1035810780505235</v>
      </c>
      <c r="D155" s="20">
        <f t="shared" si="71"/>
        <v>0.91746213769312845</v>
      </c>
      <c r="E155" s="20">
        <f t="shared" si="71"/>
        <v>0.50091536109352131</v>
      </c>
      <c r="F155" s="20">
        <f t="shared" si="71"/>
        <v>1.3293745777498729</v>
      </c>
      <c r="G155" s="20">
        <f t="shared" si="71"/>
        <v>1.3749280313161585</v>
      </c>
      <c r="H155" s="90">
        <f t="shared" si="71"/>
        <v>2.2738003173039179</v>
      </c>
      <c r="I155" s="20">
        <f t="shared" si="71"/>
        <v>0.68442794954805342</v>
      </c>
      <c r="J155" s="20">
        <f t="shared" si="71"/>
        <v>-3.730796325205965E-2</v>
      </c>
      <c r="K155" s="20">
        <f t="shared" si="71"/>
        <v>0.55950227174568079</v>
      </c>
      <c r="L155" s="20">
        <f t="shared" si="71"/>
        <v>1.4731311700120955</v>
      </c>
      <c r="M155" s="20">
        <f t="shared" si="71"/>
        <v>1.3270918849533013</v>
      </c>
      <c r="N155" s="20">
        <f t="shared" si="71"/>
        <v>1.1042726326747645</v>
      </c>
      <c r="O155" s="20">
        <f t="shared" si="71"/>
        <v>1.3617627381596211</v>
      </c>
      <c r="P155" s="20">
        <f t="shared" si="71"/>
        <v>-0.4261391481273078</v>
      </c>
      <c r="Q155" s="20">
        <f t="shared" si="71"/>
        <v>-1.4423845362178485</v>
      </c>
      <c r="R155" s="20">
        <f t="shared" si="71"/>
        <v>-9.8633748317967562E-2</v>
      </c>
      <c r="S155" s="20"/>
      <c r="T155" s="20"/>
      <c r="U155" s="20"/>
    </row>
    <row r="156" spans="1:21">
      <c r="A156" s="38" t="s">
        <v>121</v>
      </c>
      <c r="B156" s="39">
        <f t="shared" ref="B156:R156" si="72">((78.44+3-33.6*B$97-(66.8-2.92*B150)*B$94+78.5*B$93+9.4*B$96)/(0.0721-0.0083144*LN((27*B$97*B$92*B$39)/(64*B$98*B$93*B$38))))-273.15</f>
        <v>765.57457513308384</v>
      </c>
      <c r="C156" s="39">
        <f t="shared" si="72"/>
        <v>745.51760778622508</v>
      </c>
      <c r="D156" s="39">
        <f t="shared" si="72"/>
        <v>769.07409730606844</v>
      </c>
      <c r="E156" s="39">
        <f t="shared" si="72"/>
        <v>787.70319573915037</v>
      </c>
      <c r="F156" s="39">
        <f t="shared" si="72"/>
        <v>775.84774295093018</v>
      </c>
      <c r="G156" s="39">
        <f t="shared" si="72"/>
        <v>758.76197323016106</v>
      </c>
      <c r="H156" s="100">
        <f t="shared" si="72"/>
        <v>754.92039339330893</v>
      </c>
      <c r="I156" s="39">
        <f t="shared" si="72"/>
        <v>791.68087570199248</v>
      </c>
      <c r="J156" s="39">
        <f t="shared" si="72"/>
        <v>791.04352623069451</v>
      </c>
      <c r="K156" s="39">
        <f t="shared" si="72"/>
        <v>793.22440043082622</v>
      </c>
      <c r="L156" s="39">
        <f t="shared" si="72"/>
        <v>780.6465531842606</v>
      </c>
      <c r="M156" s="39">
        <f t="shared" si="72"/>
        <v>768.32732021248864</v>
      </c>
      <c r="N156" s="39">
        <f t="shared" si="72"/>
        <v>777.46365413922706</v>
      </c>
      <c r="O156" s="39">
        <f t="shared" si="72"/>
        <v>763.91697819871013</v>
      </c>
      <c r="P156" s="39">
        <f t="shared" si="72"/>
        <v>818.80766369462197</v>
      </c>
      <c r="Q156" s="39">
        <f t="shared" si="72"/>
        <v>805.02284453114623</v>
      </c>
      <c r="R156" s="39">
        <f t="shared" si="72"/>
        <v>764.24285148209799</v>
      </c>
      <c r="S156" s="39"/>
      <c r="T156" s="39"/>
      <c r="U156" s="39"/>
    </row>
    <row r="157" spans="1:21">
      <c r="A157" s="18" t="s">
        <v>122</v>
      </c>
      <c r="B157" s="20">
        <f t="shared" ref="B157:R157" si="73">4.76*B$55-3.01-((B156-675)/85)*(0.53*B$55+0.005294*(B156-675))</f>
        <v>1.714899040785326</v>
      </c>
      <c r="C157" s="20">
        <f t="shared" si="73"/>
        <v>2.2626413509765415</v>
      </c>
      <c r="D157" s="20">
        <f t="shared" si="73"/>
        <v>1.9917837186761702</v>
      </c>
      <c r="E157" s="20">
        <f t="shared" si="73"/>
        <v>2.144120110953498</v>
      </c>
      <c r="F157" s="20">
        <f t="shared" si="73"/>
        <v>1.742598677538435</v>
      </c>
      <c r="G157" s="20">
        <f t="shared" si="73"/>
        <v>1.8312309750699287</v>
      </c>
      <c r="H157" s="90">
        <f t="shared" si="73"/>
        <v>2.4114436608993728</v>
      </c>
      <c r="I157" s="20">
        <f t="shared" si="73"/>
        <v>1.5331550182317866</v>
      </c>
      <c r="J157" s="20">
        <f t="shared" si="73"/>
        <v>1.5865579145401267</v>
      </c>
      <c r="K157" s="20">
        <f t="shared" si="73"/>
        <v>1.3569188650037949</v>
      </c>
      <c r="L157" s="20">
        <f t="shared" si="73"/>
        <v>2.0011015788592861</v>
      </c>
      <c r="M157" s="20">
        <f t="shared" si="73"/>
        <v>1.5603903622083868</v>
      </c>
      <c r="N157" s="20">
        <f t="shared" si="73"/>
        <v>1.4629564897426666</v>
      </c>
      <c r="O157" s="20">
        <f t="shared" si="73"/>
        <v>1.5985033179717665</v>
      </c>
      <c r="P157" s="20">
        <f t="shared" si="73"/>
        <v>1.5141352299610893</v>
      </c>
      <c r="Q157" s="20">
        <f t="shared" si="73"/>
        <v>1.8104281461945648</v>
      </c>
      <c r="R157" s="20">
        <f t="shared" si="73"/>
        <v>1.6889054397540111</v>
      </c>
      <c r="S157" s="20"/>
      <c r="T157" s="20"/>
      <c r="U157" s="20"/>
    </row>
    <row r="158" spans="1:21">
      <c r="A158" t="s">
        <v>123</v>
      </c>
      <c r="B158" s="40">
        <f t="shared" ref="B158:R158" si="74">(0.677*B152-48.98)/(-0.0429-0.008314*LN(B$38*(B$52-4)/(8-B$52)))-273.15</f>
        <v>761.19489500016573</v>
      </c>
      <c r="C158" s="40">
        <f t="shared" si="74"/>
        <v>756.47033181188988</v>
      </c>
      <c r="D158" s="40">
        <f t="shared" si="74"/>
        <v>784.13049012317981</v>
      </c>
      <c r="E158" s="40">
        <f t="shared" si="74"/>
        <v>816.12044300974196</v>
      </c>
      <c r="F158" s="40">
        <f t="shared" si="74"/>
        <v>770.34317981404877</v>
      </c>
      <c r="G158" s="40">
        <f t="shared" si="74"/>
        <v>764.23324848534537</v>
      </c>
      <c r="H158" s="101">
        <f t="shared" si="74"/>
        <v>781.07063573149514</v>
      </c>
      <c r="I158" s="40">
        <f t="shared" si="74"/>
        <v>800.07270412043101</v>
      </c>
      <c r="J158" s="40">
        <f t="shared" si="74"/>
        <v>805.53918293837148</v>
      </c>
      <c r="K158" s="40">
        <f t="shared" si="74"/>
        <v>789.8519665642483</v>
      </c>
      <c r="L158" s="40">
        <f t="shared" si="74"/>
        <v>808.9830208693387</v>
      </c>
      <c r="M158" s="40">
        <f t="shared" si="74"/>
        <v>754.78260110396616</v>
      </c>
      <c r="N158" s="40">
        <f t="shared" si="74"/>
        <v>757.40659692853148</v>
      </c>
      <c r="O158" s="40">
        <f t="shared" si="74"/>
        <v>753.28200481298734</v>
      </c>
      <c r="P158" s="40">
        <f t="shared" si="74"/>
        <v>842.98596660243004</v>
      </c>
      <c r="Q158" s="40">
        <f t="shared" si="74"/>
        <v>847.30747605676368</v>
      </c>
      <c r="R158" s="40">
        <f t="shared" si="74"/>
        <v>783.89903713327874</v>
      </c>
      <c r="S158" s="40"/>
      <c r="T158" s="40"/>
      <c r="U158" s="40"/>
    </row>
    <row r="159" spans="1:21">
      <c r="A159" s="18" t="s">
        <v>124</v>
      </c>
      <c r="B159" s="20">
        <f t="shared" ref="B159:R159" si="75">4.76*B$55-3.01-((B158-675)/85)*(0.53*B$55+0.005294*(B158-675))</f>
        <v>1.7971999938515932</v>
      </c>
      <c r="C159" s="20">
        <f t="shared" si="75"/>
        <v>2.0707176025921612</v>
      </c>
      <c r="D159" s="20">
        <f t="shared" si="75"/>
        <v>1.6763149283184378</v>
      </c>
      <c r="E159" s="20">
        <f t="shared" si="75"/>
        <v>1.4352376304462573</v>
      </c>
      <c r="F159" s="20">
        <f t="shared" si="75"/>
        <v>1.8546082212350237</v>
      </c>
      <c r="G159" s="20">
        <f t="shared" si="75"/>
        <v>1.7297891683437117</v>
      </c>
      <c r="H159" s="90">
        <f t="shared" si="75"/>
        <v>1.8858716329844132</v>
      </c>
      <c r="I159" s="20">
        <f t="shared" si="75"/>
        <v>1.3368441636604582</v>
      </c>
      <c r="J159" s="20">
        <f t="shared" si="75"/>
        <v>1.2422297857293771</v>
      </c>
      <c r="K159" s="20">
        <f t="shared" si="75"/>
        <v>1.4332520297338531</v>
      </c>
      <c r="L159" s="20">
        <f t="shared" si="75"/>
        <v>1.3323580492348794</v>
      </c>
      <c r="M159" s="20">
        <f t="shared" si="75"/>
        <v>1.8097764911322614</v>
      </c>
      <c r="N159" s="20">
        <f t="shared" si="75"/>
        <v>1.8494789055571876</v>
      </c>
      <c r="O159" s="20">
        <f t="shared" si="75"/>
        <v>1.7896808102200046</v>
      </c>
      <c r="P159" s="20">
        <f t="shared" si="75"/>
        <v>0.81780153540479716</v>
      </c>
      <c r="Q159" s="20">
        <f t="shared" si="75"/>
        <v>0.62210317794825754</v>
      </c>
      <c r="R159" s="20">
        <f t="shared" si="75"/>
        <v>1.2948654432619249</v>
      </c>
      <c r="S159" s="20"/>
      <c r="T159" s="20"/>
      <c r="U159" s="20"/>
    </row>
    <row r="160" spans="1:21">
      <c r="A160" s="13" t="s">
        <v>127</v>
      </c>
      <c r="B160" s="12"/>
      <c r="C160" s="12"/>
      <c r="D160" s="12"/>
      <c r="E160" s="12"/>
      <c r="F160" s="12"/>
      <c r="G160" s="12"/>
      <c r="H160" s="84"/>
      <c r="I160" s="12"/>
      <c r="J160" s="12"/>
      <c r="K160" s="12"/>
      <c r="L160" s="12"/>
      <c r="M160" s="12"/>
      <c r="N160" s="12"/>
      <c r="O160" s="12"/>
      <c r="P160" s="12"/>
      <c r="Q160" s="12"/>
      <c r="R160" s="12"/>
      <c r="S160" s="12"/>
      <c r="T160" s="12"/>
      <c r="U160" s="12"/>
    </row>
    <row r="161" spans="1:21">
      <c r="A161" s="38" t="s">
        <v>119</v>
      </c>
      <c r="B161" s="39">
        <f t="shared" ref="B161:R161" si="76">((-76.95+B155*0.79+39.4*B$96+22.4*B$99+(41.5-2.89*B155)*B$94)/(-0.065-0.0083144*LN(B$100)))-273.15</f>
        <v>779.19640179065539</v>
      </c>
      <c r="C161" s="39">
        <f t="shared" si="76"/>
        <v>754.71144872892603</v>
      </c>
      <c r="D161" s="39">
        <f t="shared" si="76"/>
        <v>816.47210300303675</v>
      </c>
      <c r="E161" s="39">
        <f t="shared" si="76"/>
        <v>849.9846992245499</v>
      </c>
      <c r="F161" s="39">
        <f t="shared" si="76"/>
        <v>794.99651168087769</v>
      </c>
      <c r="G161" s="39">
        <f t="shared" si="76"/>
        <v>782.15635973458495</v>
      </c>
      <c r="H161" s="100">
        <f t="shared" si="76"/>
        <v>762.27277295951251</v>
      </c>
      <c r="I161" s="39">
        <f t="shared" si="76"/>
        <v>826.29395556491193</v>
      </c>
      <c r="J161" s="39">
        <f t="shared" si="76"/>
        <v>853.34964740660996</v>
      </c>
      <c r="K161" s="39">
        <f t="shared" si="76"/>
        <v>825.93761179574847</v>
      </c>
      <c r="L161" s="39">
        <f t="shared" si="76"/>
        <v>803.69429030628601</v>
      </c>
      <c r="M161" s="39">
        <f t="shared" si="76"/>
        <v>780.14343911961817</v>
      </c>
      <c r="N161" s="39">
        <f t="shared" si="76"/>
        <v>794.33729431850077</v>
      </c>
      <c r="O161" s="39">
        <f t="shared" si="76"/>
        <v>776.24277652602802</v>
      </c>
      <c r="P161" s="39">
        <f t="shared" si="76"/>
        <v>883.65753580248736</v>
      </c>
      <c r="Q161" s="39">
        <f t="shared" si="76"/>
        <v>911.71984361000466</v>
      </c>
      <c r="R161" s="39">
        <f t="shared" si="76"/>
        <v>841.14443813636342</v>
      </c>
      <c r="S161" s="39"/>
      <c r="T161" s="39"/>
      <c r="U161" s="39"/>
    </row>
    <row r="162" spans="1:21">
      <c r="A162" s="18" t="s">
        <v>120</v>
      </c>
      <c r="B162" s="20">
        <f t="shared" ref="B162:R162" si="77">4.76*B$55-3.01-((B161-675)/85)*(0.53*B$55+0.005294*(B161-675))</f>
        <v>1.443651414394614</v>
      </c>
      <c r="C162" s="20">
        <f t="shared" si="77"/>
        <v>2.1025455379682296</v>
      </c>
      <c r="D162" s="20">
        <f t="shared" si="77"/>
        <v>0.90320352649840707</v>
      </c>
      <c r="E162" s="20">
        <f t="shared" si="77"/>
        <v>0.45911602449879485</v>
      </c>
      <c r="F162" s="20">
        <f t="shared" si="77"/>
        <v>1.3235478509385488</v>
      </c>
      <c r="G162" s="20">
        <f t="shared" si="77"/>
        <v>1.3713653890582373</v>
      </c>
      <c r="H162" s="90">
        <f t="shared" si="77"/>
        <v>2.2722822662346318</v>
      </c>
      <c r="I162" s="20">
        <f t="shared" si="77"/>
        <v>0.66692053444399768</v>
      </c>
      <c r="J162" s="20">
        <f t="shared" si="77"/>
        <v>-7.8986319718191922E-2</v>
      </c>
      <c r="K162" s="20">
        <f t="shared" si="77"/>
        <v>0.54295061543134837</v>
      </c>
      <c r="L162" s="20">
        <f t="shared" si="77"/>
        <v>1.4647644301057592</v>
      </c>
      <c r="M162" s="20">
        <f t="shared" si="77"/>
        <v>1.3241673714965225</v>
      </c>
      <c r="N162" s="20">
        <f t="shared" si="77"/>
        <v>1.0989705801854603</v>
      </c>
      <c r="O162" s="20">
        <f t="shared" si="77"/>
        <v>1.3593045272796778</v>
      </c>
      <c r="P162" s="20">
        <f t="shared" si="77"/>
        <v>-0.51780982811801923</v>
      </c>
      <c r="Q162" s="20">
        <f t="shared" si="77"/>
        <v>-1.6161196319299096</v>
      </c>
      <c r="R162" s="20">
        <f t="shared" si="77"/>
        <v>-0.1268943473308366</v>
      </c>
      <c r="S162" s="20"/>
      <c r="T162" s="20"/>
      <c r="U162" s="20"/>
    </row>
    <row r="163" spans="1:21">
      <c r="A163" s="38" t="s">
        <v>121</v>
      </c>
      <c r="B163" s="39">
        <f t="shared" ref="B163:R163" si="78">((78.44+3-33.6*B$97-(66.8-2.92*B157)*B$94+78.5*B$93+9.4*B$96)/(0.0721-0.0083144*LN((27*B$97*B$92*B$39)/(64*B$98*B$93*B$38))))-273.15</f>
        <v>765.57458853423657</v>
      </c>
      <c r="C163" s="39">
        <f t="shared" si="78"/>
        <v>745.51761789773718</v>
      </c>
      <c r="D163" s="39">
        <f t="shared" si="78"/>
        <v>769.07410434389351</v>
      </c>
      <c r="E163" s="39">
        <f t="shared" si="78"/>
        <v>787.70321572301634</v>
      </c>
      <c r="F163" s="39">
        <f t="shared" si="78"/>
        <v>775.84777858740006</v>
      </c>
      <c r="G163" s="39">
        <f t="shared" si="78"/>
        <v>758.76197815110834</v>
      </c>
      <c r="H163" s="100">
        <f t="shared" si="78"/>
        <v>754.92042073669643</v>
      </c>
      <c r="I163" s="39">
        <f t="shared" si="78"/>
        <v>791.68091017402242</v>
      </c>
      <c r="J163" s="39">
        <f t="shared" si="78"/>
        <v>791.04354619952107</v>
      </c>
      <c r="K163" s="39">
        <f t="shared" si="78"/>
        <v>793.22444490270698</v>
      </c>
      <c r="L163" s="39">
        <f t="shared" si="78"/>
        <v>780.64660590269125</v>
      </c>
      <c r="M163" s="39">
        <f t="shared" si="78"/>
        <v>768.32733814065193</v>
      </c>
      <c r="N163" s="39">
        <f t="shared" si="78"/>
        <v>777.46368875268934</v>
      </c>
      <c r="O163" s="39">
        <f t="shared" si="78"/>
        <v>763.91699101653842</v>
      </c>
      <c r="P163" s="39">
        <f t="shared" si="78"/>
        <v>818.80779892342036</v>
      </c>
      <c r="Q163" s="39">
        <f t="shared" si="78"/>
        <v>805.02286675331004</v>
      </c>
      <c r="R163" s="39">
        <f t="shared" si="78"/>
        <v>764.24285330165719</v>
      </c>
      <c r="S163" s="39"/>
      <c r="T163" s="39"/>
      <c r="U163" s="39"/>
    </row>
    <row r="164" spans="1:21">
      <c r="A164" s="18" t="s">
        <v>122</v>
      </c>
      <c r="B164" s="20">
        <f t="shared" ref="B164:R164" si="79">4.76*B$55-3.01-((B163-675)/85)*(0.53*B$55+0.005294*(B163-675))</f>
        <v>1.7148987853014368</v>
      </c>
      <c r="C164" s="20">
        <f t="shared" si="79"/>
        <v>2.262641180690963</v>
      </c>
      <c r="D164" s="20">
        <f t="shared" si="79"/>
        <v>1.9917835778159718</v>
      </c>
      <c r="E164" s="20">
        <f t="shared" si="79"/>
        <v>2.1441196478152227</v>
      </c>
      <c r="F164" s="20">
        <f t="shared" si="79"/>
        <v>1.7425979401725273</v>
      </c>
      <c r="G164" s="20">
        <f t="shared" si="79"/>
        <v>1.8312308855085211</v>
      </c>
      <c r="H164" s="90">
        <f t="shared" si="79"/>
        <v>2.4114431558814013</v>
      </c>
      <c r="I164" s="20">
        <f t="shared" si="79"/>
        <v>1.5331542298414278</v>
      </c>
      <c r="J164" s="20">
        <f t="shared" si="79"/>
        <v>1.5865574582312665</v>
      </c>
      <c r="K164" s="20">
        <f t="shared" si="79"/>
        <v>1.3569178490663747</v>
      </c>
      <c r="L164" s="20">
        <f t="shared" si="79"/>
        <v>2.0011004277395172</v>
      </c>
      <c r="M164" s="20">
        <f t="shared" si="79"/>
        <v>1.560390016989873</v>
      </c>
      <c r="N164" s="20">
        <f t="shared" si="79"/>
        <v>1.4629557794624519</v>
      </c>
      <c r="O164" s="20">
        <f t="shared" si="79"/>
        <v>1.5985030790644452</v>
      </c>
      <c r="P164" s="20">
        <f t="shared" si="79"/>
        <v>1.5141315390171086</v>
      </c>
      <c r="Q164" s="20">
        <f t="shared" si="79"/>
        <v>1.8104275802090681</v>
      </c>
      <c r="R164" s="20">
        <f t="shared" si="79"/>
        <v>1.6889054055055723</v>
      </c>
      <c r="S164" s="20"/>
      <c r="T164" s="20"/>
      <c r="U164" s="20"/>
    </row>
    <row r="165" spans="1:21">
      <c r="A165" t="s">
        <v>123</v>
      </c>
      <c r="B165" s="40">
        <f t="shared" ref="B165:R165" si="80">(0.677*B159-48.98)/(-0.0429-0.008314*LN(B$38*(B$52-4)/(8-B$52)))-273.15</f>
        <v>761.42209042330285</v>
      </c>
      <c r="C165" s="40">
        <f t="shared" si="80"/>
        <v>756.67534377899244</v>
      </c>
      <c r="D165" s="40">
        <f t="shared" si="80"/>
        <v>784.66938026125729</v>
      </c>
      <c r="E165" s="40">
        <f t="shared" si="80"/>
        <v>817.57459387895312</v>
      </c>
      <c r="F165" s="40">
        <f t="shared" si="80"/>
        <v>770.68157394517914</v>
      </c>
      <c r="G165" s="40">
        <f t="shared" si="80"/>
        <v>764.48533999873791</v>
      </c>
      <c r="H165" s="101">
        <f t="shared" si="80"/>
        <v>781.58640294266127</v>
      </c>
      <c r="I165" s="40">
        <f t="shared" si="80"/>
        <v>800.9184269918984</v>
      </c>
      <c r="J165" s="40">
        <f t="shared" si="80"/>
        <v>806.52411409516105</v>
      </c>
      <c r="K165" s="40">
        <f t="shared" si="80"/>
        <v>790.46417469740788</v>
      </c>
      <c r="L165" s="40">
        <f t="shared" si="80"/>
        <v>810.11341803024709</v>
      </c>
      <c r="M165" s="40">
        <f t="shared" si="80"/>
        <v>754.95480999195081</v>
      </c>
      <c r="N165" s="40">
        <f t="shared" si="80"/>
        <v>757.60314124399326</v>
      </c>
      <c r="O165" s="40">
        <f t="shared" si="80"/>
        <v>753.44160929962356</v>
      </c>
      <c r="P165" s="40">
        <f t="shared" si="80"/>
        <v>845.66129295072926</v>
      </c>
      <c r="Q165" s="40">
        <f t="shared" si="80"/>
        <v>850.16964232971316</v>
      </c>
      <c r="R165" s="40">
        <f t="shared" si="80"/>
        <v>784.36991484570024</v>
      </c>
      <c r="S165" s="40"/>
      <c r="T165" s="40"/>
      <c r="U165" s="40"/>
    </row>
    <row r="166" spans="1:21">
      <c r="A166" s="18" t="s">
        <v>124</v>
      </c>
      <c r="B166" s="20">
        <f t="shared" ref="B166:R166" si="81">4.76*B$55-3.01-((B165-675)/85)*(0.53*B$55+0.005294*(B165-675))</f>
        <v>1.792989399763095</v>
      </c>
      <c r="C166" s="20">
        <f t="shared" si="81"/>
        <v>2.0669827245399963</v>
      </c>
      <c r="D166" s="20">
        <f t="shared" si="81"/>
        <v>1.6645004128527825</v>
      </c>
      <c r="E166" s="20">
        <f t="shared" si="81"/>
        <v>1.3962577170323391</v>
      </c>
      <c r="F166" s="20">
        <f t="shared" si="81"/>
        <v>1.8478312939914763</v>
      </c>
      <c r="G166" s="20">
        <f t="shared" si="81"/>
        <v>1.7250253288973085</v>
      </c>
      <c r="H166" s="90">
        <f t="shared" si="81"/>
        <v>1.8746490582225743</v>
      </c>
      <c r="I166" s="20">
        <f t="shared" si="81"/>
        <v>1.3165735114798007</v>
      </c>
      <c r="J166" s="20">
        <f t="shared" si="81"/>
        <v>1.2178842080334698</v>
      </c>
      <c r="K166" s="20">
        <f t="shared" si="81"/>
        <v>1.4195002859197945</v>
      </c>
      <c r="L166" s="20">
        <f t="shared" si="81"/>
        <v>1.3036059817495427</v>
      </c>
      <c r="M166" s="20">
        <f t="shared" si="81"/>
        <v>1.8067491992729481</v>
      </c>
      <c r="N166" s="20">
        <f t="shared" si="81"/>
        <v>1.8459343893192535</v>
      </c>
      <c r="O166" s="20">
        <f t="shared" si="81"/>
        <v>1.7869158426387608</v>
      </c>
      <c r="P166" s="20">
        <f t="shared" si="81"/>
        <v>0.73627779209310118</v>
      </c>
      <c r="Q166" s="20">
        <f t="shared" si="81"/>
        <v>0.53361974252826583</v>
      </c>
      <c r="R166" s="20">
        <f t="shared" si="81"/>
        <v>1.2848356649283461</v>
      </c>
      <c r="S166" s="20"/>
      <c r="T166" s="20"/>
      <c r="U166" s="20"/>
    </row>
    <row r="167" spans="1:21">
      <c r="A167" s="13" t="s">
        <v>128</v>
      </c>
      <c r="B167" s="12"/>
      <c r="C167" s="12"/>
      <c r="D167" s="12"/>
      <c r="E167" s="12"/>
      <c r="F167" s="12"/>
      <c r="G167" s="12"/>
      <c r="H167" s="84"/>
      <c r="I167" s="12"/>
      <c r="J167" s="12"/>
      <c r="K167" s="12"/>
      <c r="L167" s="12"/>
      <c r="M167" s="12"/>
      <c r="N167" s="12"/>
      <c r="O167" s="12"/>
      <c r="P167" s="12"/>
      <c r="Q167" s="12"/>
      <c r="R167" s="12"/>
      <c r="S167" s="12"/>
      <c r="T167" s="12"/>
      <c r="U167" s="12"/>
    </row>
    <row r="168" spans="1:21">
      <c r="A168" s="38" t="s">
        <v>119</v>
      </c>
      <c r="B168" s="39">
        <f t="shared" ref="B168:R168" si="82">((-76.95+B162*0.79+39.4*B$96+22.4*B$99+(41.5-2.89*B162)*B$94)/(-0.065-0.0083144*LN(B$100)))-273.15</f>
        <v>779.22903685717426</v>
      </c>
      <c r="C168" s="39">
        <f t="shared" si="82"/>
        <v>754.72235909212634</v>
      </c>
      <c r="D168" s="39">
        <f t="shared" si="82"/>
        <v>816.64338917531347</v>
      </c>
      <c r="E168" s="39">
        <f t="shared" si="82"/>
        <v>850.50410719980107</v>
      </c>
      <c r="F168" s="39">
        <f t="shared" si="82"/>
        <v>795.06199904147104</v>
      </c>
      <c r="G168" s="39">
        <f t="shared" si="82"/>
        <v>782.19658448969187</v>
      </c>
      <c r="H168" s="100">
        <f t="shared" si="82"/>
        <v>762.28853645496713</v>
      </c>
      <c r="I168" s="39">
        <f t="shared" si="82"/>
        <v>826.50053206145196</v>
      </c>
      <c r="J168" s="39">
        <f t="shared" si="82"/>
        <v>853.87405576919434</v>
      </c>
      <c r="K168" s="39">
        <f t="shared" si="82"/>
        <v>826.1325356613487</v>
      </c>
      <c r="L168" s="39">
        <f t="shared" si="82"/>
        <v>803.78786752733311</v>
      </c>
      <c r="M168" s="39">
        <f t="shared" si="82"/>
        <v>780.17561872463023</v>
      </c>
      <c r="N168" s="39">
        <f t="shared" si="82"/>
        <v>794.3970434484105</v>
      </c>
      <c r="O168" s="39">
        <f t="shared" si="82"/>
        <v>776.26970900887352</v>
      </c>
      <c r="P168" s="39">
        <f t="shared" si="82"/>
        <v>884.82406915071726</v>
      </c>
      <c r="Q168" s="39">
        <f t="shared" si="82"/>
        <v>914.06038525731799</v>
      </c>
      <c r="R168" s="39">
        <f t="shared" si="82"/>
        <v>841.5007211060439</v>
      </c>
      <c r="S168" s="39"/>
      <c r="T168" s="39"/>
      <c r="U168" s="39"/>
    </row>
    <row r="169" spans="1:21">
      <c r="A169" s="18" t="s">
        <v>120</v>
      </c>
      <c r="B169" s="20">
        <f t="shared" ref="B169:R169" si="83">4.76*B$55-3.01-((B168-675)/85)*(0.53*B$55+0.005294*(B168-675))</f>
        <v>1.4429738075327896</v>
      </c>
      <c r="C169" s="20">
        <f t="shared" si="83"/>
        <v>2.1023492968659654</v>
      </c>
      <c r="D169" s="20">
        <f t="shared" si="83"/>
        <v>0.89876215817148175</v>
      </c>
      <c r="E169" s="20">
        <f t="shared" si="83"/>
        <v>0.4430320187227057</v>
      </c>
      <c r="F169" s="20">
        <f t="shared" si="83"/>
        <v>1.3220363590529971</v>
      </c>
      <c r="G169" s="20">
        <f t="shared" si="83"/>
        <v>1.3705159768305306</v>
      </c>
      <c r="H169" s="90">
        <f t="shared" si="83"/>
        <v>2.2719766703729807</v>
      </c>
      <c r="I169" s="20">
        <f t="shared" si="83"/>
        <v>0.66130271385364736</v>
      </c>
      <c r="J169" s="20">
        <f t="shared" si="83"/>
        <v>-9.505674273244491E-2</v>
      </c>
      <c r="K169" s="20">
        <f t="shared" si="83"/>
        <v>0.53770101579004947</v>
      </c>
      <c r="L169" s="20">
        <f t="shared" si="83"/>
        <v>1.4624519495392367</v>
      </c>
      <c r="M169" s="20">
        <f t="shared" si="83"/>
        <v>1.3235003034497181</v>
      </c>
      <c r="N169" s="20">
        <f t="shared" si="83"/>
        <v>1.09761870085532</v>
      </c>
      <c r="O169" s="20">
        <f t="shared" si="83"/>
        <v>1.3587611453182342</v>
      </c>
      <c r="P169" s="20">
        <f t="shared" si="83"/>
        <v>-0.5591572748288538</v>
      </c>
      <c r="Q169" s="20">
        <f t="shared" si="83"/>
        <v>-1.7071804355122815</v>
      </c>
      <c r="R169" s="20">
        <f t="shared" si="83"/>
        <v>-0.13702126167268247</v>
      </c>
      <c r="S169" s="20"/>
      <c r="T169" s="20"/>
      <c r="U169" s="20"/>
    </row>
    <row r="170" spans="1:21">
      <c r="A170" s="38" t="s">
        <v>121</v>
      </c>
      <c r="B170" s="39">
        <f t="shared" ref="B170:R170" si="84">((78.44+3-33.6*B$97-(66.8-2.92*B164)*B$94+78.5*B$93+9.4*B$96)/(0.0721-0.0083144*LN((27*B$97*B$92*B$39)/(64*B$98*B$93*B$38))))-273.15</f>
        <v>765.5745882491268</v>
      </c>
      <c r="C170" s="39">
        <f t="shared" si="84"/>
        <v>745.51761768683241</v>
      </c>
      <c r="D170" s="39">
        <f t="shared" si="84"/>
        <v>769.07410421764951</v>
      </c>
      <c r="E170" s="39">
        <f t="shared" si="84"/>
        <v>787.70321527721251</v>
      </c>
      <c r="F170" s="39">
        <f t="shared" si="84"/>
        <v>775.84777764376793</v>
      </c>
      <c r="G170" s="39">
        <f t="shared" si="84"/>
        <v>758.76197806816333</v>
      </c>
      <c r="H170" s="100">
        <f t="shared" si="84"/>
        <v>754.92042002683331</v>
      </c>
      <c r="I170" s="39">
        <f t="shared" si="84"/>
        <v>791.68090929644347</v>
      </c>
      <c r="J170" s="39">
        <f t="shared" si="84"/>
        <v>791.04354575522996</v>
      </c>
      <c r="K170" s="39">
        <f t="shared" si="84"/>
        <v>793.22444369864013</v>
      </c>
      <c r="L170" s="39">
        <f t="shared" si="84"/>
        <v>780.64660438319436</v>
      </c>
      <c r="M170" s="39">
        <f t="shared" si="84"/>
        <v>768.32733773281814</v>
      </c>
      <c r="N170" s="39">
        <f t="shared" si="84"/>
        <v>777.46368784392655</v>
      </c>
      <c r="O170" s="39">
        <f t="shared" si="84"/>
        <v>763.9169907454808</v>
      </c>
      <c r="P170" s="39">
        <f t="shared" si="84"/>
        <v>818.80779431922826</v>
      </c>
      <c r="Q170" s="39">
        <f t="shared" si="84"/>
        <v>805.02286625942327</v>
      </c>
      <c r="R170" s="39">
        <f t="shared" si="84"/>
        <v>764.24285327801852</v>
      </c>
      <c r="S170" s="39"/>
      <c r="T170" s="39"/>
      <c r="U170" s="39"/>
    </row>
    <row r="171" spans="1:21">
      <c r="A171" s="18" t="s">
        <v>122</v>
      </c>
      <c r="B171" s="20">
        <f t="shared" ref="B171:R171" si="85">4.76*B$55-3.01-((B170-675)/85)*(0.53*B$55+0.005294*(B170-675))</f>
        <v>1.7148987907368614</v>
      </c>
      <c r="C171" s="20">
        <f t="shared" si="85"/>
        <v>2.2626411842427601</v>
      </c>
      <c r="D171" s="20">
        <f t="shared" si="85"/>
        <v>1.991783580342712</v>
      </c>
      <c r="E171" s="20">
        <f t="shared" si="85"/>
        <v>2.144119658146999</v>
      </c>
      <c r="F171" s="20">
        <f t="shared" si="85"/>
        <v>1.7425979596975314</v>
      </c>
      <c r="G171" s="20">
        <f t="shared" si="85"/>
        <v>1.8312308870181231</v>
      </c>
      <c r="H171" s="90">
        <f t="shared" si="85"/>
        <v>2.4114431689922005</v>
      </c>
      <c r="I171" s="20">
        <f t="shared" si="85"/>
        <v>1.5331542499120425</v>
      </c>
      <c r="J171" s="20">
        <f t="shared" si="85"/>
        <v>1.58655746838379</v>
      </c>
      <c r="K171" s="20">
        <f t="shared" si="85"/>
        <v>1.3569178765726708</v>
      </c>
      <c r="L171" s="20">
        <f t="shared" si="85"/>
        <v>2.0011004609181073</v>
      </c>
      <c r="M171" s="20">
        <f t="shared" si="85"/>
        <v>1.5603900248429803</v>
      </c>
      <c r="N171" s="20">
        <f t="shared" si="85"/>
        <v>1.4629557981105805</v>
      </c>
      <c r="O171" s="20">
        <f t="shared" si="85"/>
        <v>1.5985030841165997</v>
      </c>
      <c r="P171" s="20">
        <f t="shared" si="85"/>
        <v>1.5141316646842764</v>
      </c>
      <c r="Q171" s="20">
        <f t="shared" si="85"/>
        <v>1.8104275927880757</v>
      </c>
      <c r="R171" s="20">
        <f t="shared" si="85"/>
        <v>1.6889054059505086</v>
      </c>
      <c r="S171" s="20"/>
      <c r="T171" s="20"/>
      <c r="U171" s="20"/>
    </row>
    <row r="172" spans="1:21">
      <c r="A172" t="s">
        <v>123</v>
      </c>
      <c r="B172" s="40">
        <f t="shared" ref="B172:R172" si="86">(0.677*B166-48.98)/(-0.0429-0.008314*LN(B$38*(B$52-4)/(8-B$52)))-273.15</f>
        <v>761.48383495747692</v>
      </c>
      <c r="C172" s="40">
        <f t="shared" si="86"/>
        <v>756.73007326315849</v>
      </c>
      <c r="D172" s="40">
        <f t="shared" si="86"/>
        <v>784.84621937138297</v>
      </c>
      <c r="E172" s="40">
        <f t="shared" si="86"/>
        <v>818.17414734469628</v>
      </c>
      <c r="F172" s="40">
        <f t="shared" si="86"/>
        <v>770.78192251076246</v>
      </c>
      <c r="G172" s="40">
        <f t="shared" si="86"/>
        <v>764.55533733135951</v>
      </c>
      <c r="H172" s="101">
        <f t="shared" si="86"/>
        <v>781.75439045827818</v>
      </c>
      <c r="I172" s="40">
        <f t="shared" si="86"/>
        <v>801.22502507895717</v>
      </c>
      <c r="J172" s="40">
        <f t="shared" si="86"/>
        <v>806.89377564802919</v>
      </c>
      <c r="K172" s="40">
        <f t="shared" si="86"/>
        <v>790.67042836091412</v>
      </c>
      <c r="L172" s="40">
        <f t="shared" si="86"/>
        <v>810.55199466383476</v>
      </c>
      <c r="M172" s="40">
        <f t="shared" si="86"/>
        <v>754.99893283537756</v>
      </c>
      <c r="N172" s="40">
        <f t="shared" si="86"/>
        <v>757.65496488885753</v>
      </c>
      <c r="O172" s="40">
        <f t="shared" si="86"/>
        <v>753.48183798626189</v>
      </c>
      <c r="P172" s="40">
        <f t="shared" si="86"/>
        <v>846.93640368291983</v>
      </c>
      <c r="Q172" s="40">
        <f t="shared" si="86"/>
        <v>851.55539501435726</v>
      </c>
      <c r="R172" s="40">
        <f t="shared" si="86"/>
        <v>784.51919188061618</v>
      </c>
      <c r="S172" s="40"/>
      <c r="T172" s="40"/>
      <c r="U172" s="40"/>
    </row>
    <row r="173" spans="1:21">
      <c r="A173" s="18" t="s">
        <v>124</v>
      </c>
      <c r="B173" s="20">
        <f t="shared" ref="B173:R173" si="87">4.76*B$55-3.01-((B172-675)/85)*(0.53*B$55+0.005294*(B172-675))</f>
        <v>1.7918439822441734</v>
      </c>
      <c r="C173" s="20">
        <f t="shared" si="87"/>
        <v>2.0659847854209477</v>
      </c>
      <c r="D173" s="20">
        <f t="shared" si="87"/>
        <v>1.6606155459195704</v>
      </c>
      <c r="E173" s="20">
        <f t="shared" si="87"/>
        <v>1.3801094208112819</v>
      </c>
      <c r="F173" s="20">
        <f t="shared" si="87"/>
        <v>1.8458188984390194</v>
      </c>
      <c r="G173" s="20">
        <f t="shared" si="87"/>
        <v>1.7237011667659885</v>
      </c>
      <c r="H173" s="90">
        <f t="shared" si="87"/>
        <v>1.8709866652768155</v>
      </c>
      <c r="I173" s="20">
        <f t="shared" si="87"/>
        <v>1.3092028313819215</v>
      </c>
      <c r="J173" s="20">
        <f t="shared" si="87"/>
        <v>1.2087157079251134</v>
      </c>
      <c r="K173" s="20">
        <f t="shared" si="87"/>
        <v>1.4148567927988493</v>
      </c>
      <c r="L173" s="20">
        <f t="shared" si="87"/>
        <v>1.2924077663534295</v>
      </c>
      <c r="M173" s="20">
        <f t="shared" si="87"/>
        <v>1.8059729611604665</v>
      </c>
      <c r="N173" s="20">
        <f t="shared" si="87"/>
        <v>1.8449989905446531</v>
      </c>
      <c r="O173" s="20">
        <f t="shared" si="87"/>
        <v>1.7862184253604538</v>
      </c>
      <c r="P173" s="20">
        <f t="shared" si="87"/>
        <v>0.6971083150252837</v>
      </c>
      <c r="Q173" s="20">
        <f t="shared" si="87"/>
        <v>0.49041277972347297</v>
      </c>
      <c r="R173" s="20">
        <f t="shared" si="87"/>
        <v>1.2816502719731604</v>
      </c>
      <c r="S173" s="20"/>
      <c r="T173" s="20"/>
      <c r="U173" s="20"/>
    </row>
    <row r="174" spans="1:21">
      <c r="A174" s="13" t="s">
        <v>129</v>
      </c>
      <c r="B174" s="12"/>
      <c r="C174" s="12"/>
      <c r="D174" s="12"/>
      <c r="E174" s="12"/>
      <c r="F174" s="12"/>
      <c r="G174" s="12"/>
      <c r="H174" s="84"/>
      <c r="I174" s="12"/>
      <c r="J174" s="12"/>
      <c r="K174" s="12"/>
      <c r="L174" s="12"/>
      <c r="M174" s="12"/>
      <c r="N174" s="12"/>
      <c r="O174" s="12"/>
      <c r="P174" s="12"/>
      <c r="Q174" s="12"/>
      <c r="R174" s="12"/>
      <c r="S174" s="12"/>
      <c r="T174" s="12"/>
      <c r="U174" s="12"/>
    </row>
    <row r="175" spans="1:21">
      <c r="A175" s="38" t="s">
        <v>130</v>
      </c>
      <c r="B175" s="39">
        <f t="shared" ref="B175:R175" si="88">((-76.95+B169*0.79+39.4*B$96+22.4*B$99+(41.5-2.89*B169)*B$94)/(-0.065-0.0083144*LN(B$100)))-273.15</f>
        <v>779.23650952421542</v>
      </c>
      <c r="C175" s="39">
        <f t="shared" si="88"/>
        <v>754.72442667187249</v>
      </c>
      <c r="D175" s="39">
        <f t="shared" si="88"/>
        <v>816.69674254683048</v>
      </c>
      <c r="E175" s="39">
        <f t="shared" si="88"/>
        <v>850.70397067981469</v>
      </c>
      <c r="F175" s="39">
        <f t="shared" si="88"/>
        <v>795.07898690058084</v>
      </c>
      <c r="G175" s="39">
        <f t="shared" si="88"/>
        <v>782.20617495552358</v>
      </c>
      <c r="H175" s="100">
        <f t="shared" si="88"/>
        <v>762.29170977309411</v>
      </c>
      <c r="I175" s="39">
        <f t="shared" si="88"/>
        <v>826.56681881417046</v>
      </c>
      <c r="J175" s="39">
        <f t="shared" si="88"/>
        <v>854.07625818151303</v>
      </c>
      <c r="K175" s="39">
        <f t="shared" si="88"/>
        <v>826.19435861341537</v>
      </c>
      <c r="L175" s="39">
        <f t="shared" si="88"/>
        <v>803.81373130552686</v>
      </c>
      <c r="M175" s="39">
        <f t="shared" si="88"/>
        <v>780.18295874428816</v>
      </c>
      <c r="N175" s="39">
        <f t="shared" si="88"/>
        <v>794.41227785317767</v>
      </c>
      <c r="O175" s="39">
        <f t="shared" si="88"/>
        <v>776.27566237336111</v>
      </c>
      <c r="P175" s="39">
        <f t="shared" si="88"/>
        <v>885.35022621050155</v>
      </c>
      <c r="Q175" s="39">
        <f t="shared" si="88"/>
        <v>915.28714719824245</v>
      </c>
      <c r="R175" s="39">
        <f t="shared" si="88"/>
        <v>841.6283916877527</v>
      </c>
      <c r="S175" s="39"/>
      <c r="T175" s="39"/>
      <c r="U175" s="39"/>
    </row>
    <row r="176" spans="1:21">
      <c r="A176" s="18" t="s">
        <v>131</v>
      </c>
      <c r="B176" s="20">
        <f t="shared" ref="B176:R176" si="89">4.76*B$55-3.01-((B175-675)/85)*(0.53*B$55+0.005294*(B175-675))</f>
        <v>1.4428186327409445</v>
      </c>
      <c r="C176" s="20">
        <f t="shared" si="89"/>
        <v>2.1023121063201922</v>
      </c>
      <c r="D176" s="20">
        <f t="shared" si="89"/>
        <v>0.89737798435614735</v>
      </c>
      <c r="E176" s="20">
        <f t="shared" si="89"/>
        <v>0.43683408564697102</v>
      </c>
      <c r="F176" s="20">
        <f t="shared" si="89"/>
        <v>1.321644180691421</v>
      </c>
      <c r="G176" s="20">
        <f t="shared" si="89"/>
        <v>1.3703134285283329</v>
      </c>
      <c r="H176" s="90">
        <f t="shared" si="89"/>
        <v>2.2719151477311148</v>
      </c>
      <c r="I176" s="20">
        <f t="shared" si="89"/>
        <v>0.6594989278375345</v>
      </c>
      <c r="J176" s="20">
        <f t="shared" si="89"/>
        <v>-0.10126235885845958</v>
      </c>
      <c r="K176" s="20">
        <f t="shared" si="89"/>
        <v>0.53603503996211366</v>
      </c>
      <c r="L176" s="20">
        <f t="shared" si="89"/>
        <v>1.4618126113727565</v>
      </c>
      <c r="M176" s="20">
        <f t="shared" si="89"/>
        <v>1.3233481302347554</v>
      </c>
      <c r="N176" s="20">
        <f t="shared" si="89"/>
        <v>1.0972739372091811</v>
      </c>
      <c r="O176" s="20">
        <f t="shared" si="89"/>
        <v>1.3586410197695276</v>
      </c>
      <c r="P176" s="20">
        <f t="shared" si="89"/>
        <v>-0.57786223392513403</v>
      </c>
      <c r="Q176" s="20">
        <f t="shared" si="89"/>
        <v>-1.7551812352788643</v>
      </c>
      <c r="R176" s="20">
        <f t="shared" si="89"/>
        <v>-0.14065399242095156</v>
      </c>
      <c r="S176" s="20"/>
      <c r="T176" s="20"/>
      <c r="U176" s="20"/>
    </row>
    <row r="177" spans="1:21">
      <c r="A177" s="38" t="s">
        <v>121</v>
      </c>
      <c r="B177" s="39">
        <f t="shared" ref="B177:R177" si="90">((78.44+3-33.6*B$97-(66.8-2.92*B171)*B$94+78.5*B$93+9.4*B$96)/(0.0721-0.0083144*LN((27*B$97*B$92*B$39)/(64*B$98*B$93*B$38))))-273.15</f>
        <v>765.57458825519245</v>
      </c>
      <c r="C177" s="39">
        <f t="shared" si="90"/>
        <v>745.51761769123141</v>
      </c>
      <c r="D177" s="39">
        <f t="shared" si="90"/>
        <v>769.07410421991415</v>
      </c>
      <c r="E177" s="39">
        <f t="shared" si="90"/>
        <v>787.70321528715738</v>
      </c>
      <c r="F177" s="39">
        <f t="shared" si="90"/>
        <v>775.8477776687547</v>
      </c>
      <c r="G177" s="39">
        <f t="shared" si="90"/>
        <v>758.76197806956145</v>
      </c>
      <c r="H177" s="100">
        <f t="shared" si="90"/>
        <v>754.92042004526218</v>
      </c>
      <c r="I177" s="39">
        <f t="shared" si="90"/>
        <v>791.68090931878453</v>
      </c>
      <c r="J177" s="39">
        <f t="shared" si="90"/>
        <v>791.04354576511503</v>
      </c>
      <c r="K177" s="39">
        <f t="shared" si="90"/>
        <v>793.22444373124006</v>
      </c>
      <c r="L177" s="39">
        <f t="shared" si="90"/>
        <v>780.64660442699062</v>
      </c>
      <c r="M177" s="39">
        <f t="shared" si="90"/>
        <v>768.32733774209589</v>
      </c>
      <c r="N177" s="39">
        <f t="shared" si="90"/>
        <v>777.46368786778555</v>
      </c>
      <c r="O177" s="39">
        <f t="shared" si="90"/>
        <v>763.91699075121289</v>
      </c>
      <c r="P177" s="39">
        <f t="shared" si="90"/>
        <v>818.80779447598923</v>
      </c>
      <c r="Q177" s="39">
        <f t="shared" si="90"/>
        <v>805.02286627039973</v>
      </c>
      <c r="R177" s="39">
        <f t="shared" si="90"/>
        <v>764.24285327832547</v>
      </c>
      <c r="S177" s="39"/>
      <c r="T177" s="39"/>
      <c r="U177" s="39"/>
    </row>
    <row r="178" spans="1:21">
      <c r="A178" s="18" t="s">
        <v>122</v>
      </c>
      <c r="B178" s="20">
        <f t="shared" ref="B178:R178" si="91">4.76*B$55-3.01-((B177-675)/85)*(0.53*B$55+0.005294*(B177-675))</f>
        <v>1.7148987906212239</v>
      </c>
      <c r="C178" s="20">
        <f t="shared" si="91"/>
        <v>2.262641184168678</v>
      </c>
      <c r="D178" s="20">
        <f t="shared" si="91"/>
        <v>1.991783580297386</v>
      </c>
      <c r="E178" s="20">
        <f t="shared" si="91"/>
        <v>2.1441196579165203</v>
      </c>
      <c r="F178" s="20">
        <f t="shared" si="91"/>
        <v>1.7425979591805221</v>
      </c>
      <c r="G178" s="20">
        <f t="shared" si="91"/>
        <v>1.8312308869926774</v>
      </c>
      <c r="H178" s="90">
        <f t="shared" si="91"/>
        <v>2.4114431686518287</v>
      </c>
      <c r="I178" s="20">
        <f t="shared" si="91"/>
        <v>1.533154249401093</v>
      </c>
      <c r="J178" s="20">
        <f t="shared" si="91"/>
        <v>1.586557468157906</v>
      </c>
      <c r="K178" s="20">
        <f t="shared" si="91"/>
        <v>1.3569178758279421</v>
      </c>
      <c r="L178" s="20">
        <f t="shared" si="91"/>
        <v>2.0011004599618047</v>
      </c>
      <c r="M178" s="20">
        <f t="shared" si="91"/>
        <v>1.5603900246643307</v>
      </c>
      <c r="N178" s="20">
        <f t="shared" si="91"/>
        <v>1.4629557976209855</v>
      </c>
      <c r="O178" s="20">
        <f t="shared" si="91"/>
        <v>1.5985030840097612</v>
      </c>
      <c r="P178" s="20">
        <f t="shared" si="91"/>
        <v>1.5141316604056314</v>
      </c>
      <c r="Q178" s="20">
        <f t="shared" si="91"/>
        <v>1.8104275925085118</v>
      </c>
      <c r="R178" s="20">
        <f t="shared" si="91"/>
        <v>1.6889054059447308</v>
      </c>
      <c r="S178" s="20"/>
      <c r="T178" s="20"/>
      <c r="U178" s="20"/>
    </row>
    <row r="179" spans="1:21">
      <c r="A179" t="s">
        <v>123</v>
      </c>
      <c r="B179" s="40">
        <f t="shared" ref="B179:R179" si="92">(0.677*B173-48.98)/(-0.0429-0.008314*LN(B$38*(B$52-4)/(8-B$52)))-273.15</f>
        <v>761.50063146401601</v>
      </c>
      <c r="C179" s="40">
        <f t="shared" si="92"/>
        <v>756.74469668391055</v>
      </c>
      <c r="D179" s="40">
        <f t="shared" si="92"/>
        <v>784.90436787636588</v>
      </c>
      <c r="E179" s="40">
        <f t="shared" si="92"/>
        <v>818.42252570465746</v>
      </c>
      <c r="F179" s="40">
        <f t="shared" si="92"/>
        <v>770.81172082492697</v>
      </c>
      <c r="G179" s="40">
        <f t="shared" si="92"/>
        <v>764.57479386808666</v>
      </c>
      <c r="H179" s="101">
        <f t="shared" si="92"/>
        <v>781.80921177203425</v>
      </c>
      <c r="I179" s="40">
        <f t="shared" si="92"/>
        <v>801.33650824181711</v>
      </c>
      <c r="J179" s="40">
        <f t="shared" si="92"/>
        <v>807.03298951388444</v>
      </c>
      <c r="K179" s="40">
        <f t="shared" si="92"/>
        <v>790.74007316237419</v>
      </c>
      <c r="L179" s="40">
        <f t="shared" si="92"/>
        <v>810.72280935787796</v>
      </c>
      <c r="M179" s="40">
        <f t="shared" si="92"/>
        <v>755.01024652242552</v>
      </c>
      <c r="N179" s="40">
        <f t="shared" si="92"/>
        <v>757.66864116247223</v>
      </c>
      <c r="O179" s="40">
        <f t="shared" si="92"/>
        <v>753.49198500618911</v>
      </c>
      <c r="P179" s="40">
        <f t="shared" si="92"/>
        <v>847.54905244700456</v>
      </c>
      <c r="Q179" s="40">
        <f t="shared" si="92"/>
        <v>852.23206590103644</v>
      </c>
      <c r="R179" s="40">
        <f t="shared" si="92"/>
        <v>784.56660130479088</v>
      </c>
      <c r="S179" s="40"/>
      <c r="T179" s="40"/>
      <c r="U179" s="40"/>
    </row>
    <row r="180" spans="1:21">
      <c r="A180" s="18" t="s">
        <v>124</v>
      </c>
      <c r="B180" s="20">
        <f t="shared" ref="B180:R180" si="93">4.76*B$55-3.01-((B179-675)/85)*(0.53*B$55+0.005294*(B179-675))</f>
        <v>1.7915323095387139</v>
      </c>
      <c r="C180" s="20">
        <f t="shared" si="93"/>
        <v>2.0657180783461393</v>
      </c>
      <c r="D180" s="20">
        <f t="shared" si="93"/>
        <v>1.6593372670324948</v>
      </c>
      <c r="E180" s="20">
        <f t="shared" si="93"/>
        <v>1.3734065127340931</v>
      </c>
      <c r="F180" s="20">
        <f t="shared" si="93"/>
        <v>1.8452210798970448</v>
      </c>
      <c r="G180" s="20">
        <f t="shared" si="93"/>
        <v>1.7233329927814476</v>
      </c>
      <c r="H180" s="90">
        <f t="shared" si="93"/>
        <v>1.869790713363485</v>
      </c>
      <c r="I180" s="20">
        <f t="shared" si="93"/>
        <v>1.3065198506523998</v>
      </c>
      <c r="J180" s="20">
        <f t="shared" si="93"/>
        <v>1.2052584552863421</v>
      </c>
      <c r="K180" s="20">
        <f t="shared" si="93"/>
        <v>1.4132876473843554</v>
      </c>
      <c r="L180" s="20">
        <f t="shared" si="93"/>
        <v>1.2880398567317592</v>
      </c>
      <c r="M180" s="20">
        <f t="shared" si="93"/>
        <v>1.805773884265909</v>
      </c>
      <c r="N180" s="20">
        <f t="shared" si="93"/>
        <v>1.8447520827679158</v>
      </c>
      <c r="O180" s="20">
        <f t="shared" si="93"/>
        <v>1.7860424815663427</v>
      </c>
      <c r="P180" s="20">
        <f t="shared" si="93"/>
        <v>0.67821663808262</v>
      </c>
      <c r="Q180" s="20">
        <f t="shared" si="93"/>
        <v>0.46922765487367446</v>
      </c>
      <c r="R180" s="20">
        <f t="shared" si="93"/>
        <v>1.2806380309309935</v>
      </c>
      <c r="S180" s="20"/>
      <c r="T180" s="20"/>
      <c r="U180" s="20"/>
    </row>
    <row r="181" spans="1:21">
      <c r="A181" s="28"/>
      <c r="B181" s="28"/>
      <c r="C181" s="28"/>
      <c r="D181" s="28"/>
      <c r="E181" s="28"/>
      <c r="F181" s="34"/>
      <c r="G181" s="28"/>
      <c r="H181" s="98"/>
      <c r="I181" s="28"/>
      <c r="J181" s="28"/>
      <c r="K181" s="28"/>
      <c r="L181" s="28"/>
      <c r="M181" s="28"/>
      <c r="N181" s="28"/>
      <c r="O181" s="28"/>
      <c r="P181" s="28"/>
      <c r="Q181" s="34"/>
      <c r="R181" s="28"/>
      <c r="S181" s="28"/>
      <c r="T181" s="28"/>
      <c r="U181" s="28"/>
    </row>
    <row r="182" spans="1:21">
      <c r="A182" s="28"/>
      <c r="B182" s="28"/>
      <c r="C182" s="28"/>
      <c r="D182" s="28"/>
      <c r="E182" s="28"/>
      <c r="F182" s="34"/>
      <c r="G182" s="28"/>
      <c r="H182" s="98"/>
      <c r="I182" s="28"/>
      <c r="J182" s="28"/>
      <c r="K182" s="28"/>
      <c r="L182" s="28"/>
      <c r="M182" s="28"/>
      <c r="N182" s="28"/>
      <c r="O182" s="28"/>
      <c r="P182" s="28"/>
      <c r="Q182" s="34"/>
      <c r="R182" s="28"/>
      <c r="S182" s="28"/>
      <c r="T182" s="28"/>
      <c r="U182" s="28"/>
    </row>
    <row r="183" spans="1:21">
      <c r="A183" s="28"/>
      <c r="B183" s="28"/>
      <c r="C183" s="28"/>
      <c r="D183" s="28"/>
      <c r="E183" s="28"/>
      <c r="F183" s="34"/>
      <c r="G183" s="28"/>
      <c r="H183" s="98"/>
      <c r="I183" s="28"/>
      <c r="J183" s="28"/>
      <c r="K183" s="28"/>
      <c r="L183" s="28"/>
      <c r="M183" s="28"/>
      <c r="N183" s="28"/>
      <c r="O183" s="28"/>
      <c r="P183" s="28"/>
      <c r="Q183" s="34"/>
      <c r="R183" s="28"/>
      <c r="S183" s="28"/>
      <c r="T183" s="28"/>
      <c r="U183" s="28"/>
    </row>
    <row r="184" spans="1:21">
      <c r="A184" s="32" t="s">
        <v>132</v>
      </c>
      <c r="B184" s="62"/>
      <c r="C184" s="62"/>
      <c r="D184" s="62"/>
      <c r="E184" s="62"/>
      <c r="F184" s="62"/>
      <c r="G184" s="62"/>
      <c r="H184" s="62"/>
      <c r="I184" s="62"/>
      <c r="J184" s="62"/>
      <c r="K184" s="62"/>
      <c r="L184" s="62"/>
      <c r="M184" s="62"/>
      <c r="N184" s="62"/>
      <c r="O184" s="62"/>
      <c r="P184" s="62"/>
      <c r="Q184" s="62"/>
      <c r="R184" s="62"/>
      <c r="S184" s="62"/>
      <c r="T184" s="62"/>
      <c r="U184" s="62"/>
    </row>
    <row r="185" spans="1:21">
      <c r="A185" s="28" t="s">
        <v>133</v>
      </c>
      <c r="B185" s="63">
        <f t="shared" ref="B185:R185" si="94">B22/60.09*2+B23/79.9*2+B24/101.94*3+B25/71.85+B26/40.32+B27/70.94+B28/56.08+B29/61.982+B30/94.2</f>
        <v>2.5798354473475369</v>
      </c>
      <c r="C185" s="63">
        <f t="shared" si="94"/>
        <v>2.5735519434737104</v>
      </c>
      <c r="D185" s="63">
        <f t="shared" si="94"/>
        <v>2.5696533623967435</v>
      </c>
      <c r="E185" s="63">
        <f t="shared" si="94"/>
        <v>2.5735723149979268</v>
      </c>
      <c r="F185" s="63">
        <f t="shared" si="94"/>
        <v>2.5763179209279752</v>
      </c>
      <c r="G185" s="63">
        <f t="shared" si="94"/>
        <v>2.5813968240629515</v>
      </c>
      <c r="H185" s="63">
        <f t="shared" si="94"/>
        <v>2.5610718279444353</v>
      </c>
      <c r="I185" s="63">
        <f t="shared" si="94"/>
        <v>2.5767048453954353</v>
      </c>
      <c r="J185" s="63">
        <f t="shared" si="94"/>
        <v>2.5622763255535492</v>
      </c>
      <c r="K185" s="63">
        <f t="shared" si="94"/>
        <v>2.5575213642131684</v>
      </c>
      <c r="L185" s="63">
        <f t="shared" si="94"/>
        <v>2.5564395927682391</v>
      </c>
      <c r="M185" s="63">
        <f t="shared" si="94"/>
        <v>2.5762615828004471</v>
      </c>
      <c r="N185" s="63">
        <f t="shared" si="94"/>
        <v>2.5632726018343446</v>
      </c>
      <c r="O185" s="63">
        <f t="shared" si="94"/>
        <v>2.5725001901334847</v>
      </c>
      <c r="P185" s="63">
        <f t="shared" si="94"/>
        <v>2.5608150597140948</v>
      </c>
      <c r="Q185" s="63">
        <f t="shared" si="94"/>
        <v>2.5549459776072974</v>
      </c>
      <c r="R185" s="63">
        <f t="shared" si="94"/>
        <v>2.5691355677243046</v>
      </c>
      <c r="S185" s="63"/>
      <c r="T185" s="63"/>
      <c r="U185" s="63"/>
    </row>
    <row r="186" spans="1:21">
      <c r="A186" s="28"/>
      <c r="B186" s="63"/>
      <c r="C186" s="63"/>
      <c r="D186" s="63"/>
      <c r="E186" s="63"/>
      <c r="F186" s="63"/>
      <c r="G186" s="63"/>
      <c r="H186" s="63"/>
      <c r="I186" s="63"/>
      <c r="J186" s="63"/>
      <c r="K186" s="63"/>
      <c r="L186" s="63"/>
      <c r="M186" s="63"/>
      <c r="N186" s="63"/>
      <c r="O186" s="63"/>
      <c r="P186" s="63"/>
      <c r="Q186" s="63"/>
      <c r="R186" s="63"/>
      <c r="S186" s="63"/>
      <c r="T186" s="63"/>
      <c r="U186" s="63"/>
    </row>
    <row r="187" spans="1:21">
      <c r="A187" s="35" t="s">
        <v>59</v>
      </c>
      <c r="B187" s="22"/>
      <c r="C187" s="22"/>
      <c r="D187" s="22"/>
      <c r="E187" s="22"/>
      <c r="F187" s="23"/>
      <c r="G187" s="22"/>
      <c r="H187" s="109"/>
      <c r="I187" s="22"/>
      <c r="J187" s="22"/>
      <c r="K187" s="22"/>
      <c r="L187" s="22"/>
      <c r="M187" s="22"/>
      <c r="N187" s="22"/>
      <c r="O187" s="22"/>
      <c r="P187" s="22"/>
      <c r="Q187" s="23"/>
      <c r="R187" s="22"/>
      <c r="S187" s="22"/>
      <c r="T187" s="22"/>
      <c r="U187" s="22"/>
    </row>
    <row r="188" spans="1:21">
      <c r="A188" s="28" t="s">
        <v>60</v>
      </c>
      <c r="B188" s="28">
        <f t="shared" ref="B188:R188" si="95">B22/60.09*2*23/B$185/2</f>
        <v>6.9200748327420918</v>
      </c>
      <c r="C188" s="28">
        <f t="shared" si="95"/>
        <v>6.8901213556197973</v>
      </c>
      <c r="D188" s="28">
        <f t="shared" si="95"/>
        <v>6.8153733116409896</v>
      </c>
      <c r="E188" s="28">
        <f t="shared" si="95"/>
        <v>6.6918139812267414</v>
      </c>
      <c r="F188" s="34">
        <f t="shared" si="95"/>
        <v>6.8684614500043137</v>
      </c>
      <c r="G188" s="28">
        <f t="shared" si="95"/>
        <v>6.9099581349717241</v>
      </c>
      <c r="H188" s="98">
        <f t="shared" si="95"/>
        <v>6.8332780447136745</v>
      </c>
      <c r="I188" s="28">
        <f t="shared" si="95"/>
        <v>6.8209351670079714</v>
      </c>
      <c r="J188" s="28">
        <f t="shared" si="95"/>
        <v>6.796454738461283</v>
      </c>
      <c r="K188" s="28">
        <f t="shared" si="95"/>
        <v>6.858927605179451</v>
      </c>
      <c r="L188" s="28">
        <f t="shared" si="95"/>
        <v>6.801042239385418</v>
      </c>
      <c r="M188" s="28">
        <f t="shared" si="95"/>
        <v>6.9431945722937227</v>
      </c>
      <c r="N188" s="28">
        <f t="shared" si="95"/>
        <v>6.9246213281302236</v>
      </c>
      <c r="O188" s="28">
        <f t="shared" si="95"/>
        <v>6.9542393280631272</v>
      </c>
      <c r="P188" s="28">
        <f t="shared" si="95"/>
        <v>6.660132243786399</v>
      </c>
      <c r="Q188" s="34">
        <f t="shared" si="95"/>
        <v>6.6552070405169435</v>
      </c>
      <c r="R188" s="28">
        <f t="shared" si="95"/>
        <v>6.8916856874100487</v>
      </c>
      <c r="S188" s="28"/>
      <c r="T188" s="28"/>
      <c r="U188" s="28"/>
    </row>
    <row r="189" spans="1:21">
      <c r="A189" s="28" t="s">
        <v>61</v>
      </c>
      <c r="B189" s="28">
        <f t="shared" ref="B189:R189" si="96">8-B188</f>
        <v>1.0799251672579082</v>
      </c>
      <c r="C189" s="28">
        <f t="shared" si="96"/>
        <v>1.1098786443802027</v>
      </c>
      <c r="D189" s="28">
        <f t="shared" si="96"/>
        <v>1.1846266883590104</v>
      </c>
      <c r="E189" s="28">
        <f t="shared" si="96"/>
        <v>1.3081860187732586</v>
      </c>
      <c r="F189" s="34">
        <f t="shared" si="96"/>
        <v>1.1315385499956863</v>
      </c>
      <c r="G189" s="28">
        <f t="shared" si="96"/>
        <v>1.0900418650282759</v>
      </c>
      <c r="H189" s="98">
        <f t="shared" si="96"/>
        <v>1.1667219552863255</v>
      </c>
      <c r="I189" s="28">
        <f t="shared" si="96"/>
        <v>1.1790648329920286</v>
      </c>
      <c r="J189" s="28">
        <f t="shared" si="96"/>
        <v>1.203545261538717</v>
      </c>
      <c r="K189" s="28">
        <f t="shared" si="96"/>
        <v>1.141072394820549</v>
      </c>
      <c r="L189" s="28">
        <f t="shared" si="96"/>
        <v>1.198957760614582</v>
      </c>
      <c r="M189" s="28">
        <f t="shared" si="96"/>
        <v>1.0568054277062773</v>
      </c>
      <c r="N189" s="28">
        <f t="shared" si="96"/>
        <v>1.0753786718697764</v>
      </c>
      <c r="O189" s="28">
        <f t="shared" si="96"/>
        <v>1.0457606719368728</v>
      </c>
      <c r="P189" s="28">
        <f t="shared" si="96"/>
        <v>1.339867756213601</v>
      </c>
      <c r="Q189" s="34">
        <f t="shared" si="96"/>
        <v>1.3447929594830565</v>
      </c>
      <c r="R189" s="28">
        <f t="shared" si="96"/>
        <v>1.1083143125899513</v>
      </c>
      <c r="S189" s="28"/>
      <c r="T189" s="28"/>
      <c r="U189" s="28"/>
    </row>
    <row r="190" spans="1:21">
      <c r="A190" s="28"/>
      <c r="B190" s="28"/>
      <c r="C190" s="28"/>
      <c r="D190" s="28"/>
      <c r="E190" s="28"/>
      <c r="F190" s="34"/>
      <c r="G190" s="28"/>
      <c r="H190" s="98"/>
      <c r="I190" s="28"/>
      <c r="J190" s="28"/>
      <c r="K190" s="28"/>
      <c r="L190" s="28"/>
      <c r="M190" s="28"/>
      <c r="N190" s="28"/>
      <c r="O190" s="28"/>
      <c r="P190" s="28"/>
      <c r="Q190" s="34"/>
      <c r="R190" s="28"/>
      <c r="S190" s="28"/>
      <c r="T190" s="28"/>
      <c r="U190" s="28"/>
    </row>
    <row r="191" spans="1:21">
      <c r="A191" s="28" t="s">
        <v>62</v>
      </c>
      <c r="B191" s="28">
        <f t="shared" ref="B191:R191" si="97">B189+B194</f>
        <v>1.2651431307827674</v>
      </c>
      <c r="C191" s="28">
        <f t="shared" si="97"/>
        <v>1.3106642725391962</v>
      </c>
      <c r="D191" s="28">
        <f t="shared" si="97"/>
        <v>1.3472470898912754</v>
      </c>
      <c r="E191" s="28">
        <f t="shared" si="97"/>
        <v>1.4854661969062064</v>
      </c>
      <c r="F191" s="34">
        <f t="shared" si="97"/>
        <v>1.3204668148198972</v>
      </c>
      <c r="G191" s="28">
        <f t="shared" si="97"/>
        <v>1.2624550244439525</v>
      </c>
      <c r="H191" s="98">
        <f t="shared" si="97"/>
        <v>1.3862954403042347</v>
      </c>
      <c r="I191" s="28">
        <f t="shared" si="97"/>
        <v>1.3535423093223227</v>
      </c>
      <c r="J191" s="28">
        <f t="shared" si="97"/>
        <v>1.3620448431841174</v>
      </c>
      <c r="K191" s="28">
        <f t="shared" si="97"/>
        <v>1.3178209019131393</v>
      </c>
      <c r="L191" s="28">
        <f t="shared" si="97"/>
        <v>1.4128132112285907</v>
      </c>
      <c r="M191" s="28">
        <f t="shared" si="97"/>
        <v>1.239573949502768</v>
      </c>
      <c r="N191" s="28">
        <f t="shared" si="97"/>
        <v>1.25941059558466</v>
      </c>
      <c r="O191" s="28">
        <f t="shared" si="97"/>
        <v>1.229107600889418</v>
      </c>
      <c r="P191" s="28">
        <f t="shared" si="97"/>
        <v>1.5229985865278148</v>
      </c>
      <c r="Q191" s="34">
        <f t="shared" si="97"/>
        <v>1.5058329952219387</v>
      </c>
      <c r="R191" s="28">
        <f t="shared" si="97"/>
        <v>1.2503890843279655</v>
      </c>
      <c r="S191" s="28"/>
      <c r="T191" s="28"/>
      <c r="U191" s="28"/>
    </row>
    <row r="192" spans="1:21">
      <c r="A192" s="28"/>
      <c r="B192" s="28"/>
      <c r="C192" s="28"/>
      <c r="D192" s="28"/>
      <c r="E192" s="28"/>
      <c r="F192" s="34"/>
      <c r="G192" s="28"/>
      <c r="H192" s="98"/>
      <c r="I192" s="28"/>
      <c r="J192" s="28"/>
      <c r="K192" s="28"/>
      <c r="L192" s="28"/>
      <c r="M192" s="28"/>
      <c r="N192" s="28"/>
      <c r="O192" s="28"/>
      <c r="P192" s="28"/>
      <c r="Q192" s="34"/>
      <c r="R192" s="28"/>
      <c r="S192" s="28"/>
      <c r="T192" s="28"/>
      <c r="U192" s="28"/>
    </row>
    <row r="193" spans="1:21">
      <c r="A193" s="35" t="s">
        <v>63</v>
      </c>
      <c r="B193" s="28"/>
      <c r="C193" s="28"/>
      <c r="D193" s="28"/>
      <c r="E193" s="28"/>
      <c r="F193" s="34"/>
      <c r="G193" s="28"/>
      <c r="H193" s="98"/>
      <c r="I193" s="28"/>
      <c r="J193" s="28"/>
      <c r="K193" s="28"/>
      <c r="L193" s="28"/>
      <c r="M193" s="28"/>
      <c r="N193" s="28"/>
      <c r="O193" s="28"/>
      <c r="P193" s="28"/>
      <c r="Q193" s="34"/>
      <c r="R193" s="28"/>
      <c r="S193" s="28"/>
      <c r="T193" s="28"/>
      <c r="U193" s="28"/>
    </row>
    <row r="194" spans="1:21">
      <c r="A194" s="28" t="s">
        <v>64</v>
      </c>
      <c r="B194" s="28">
        <f t="shared" ref="B194:R194" si="98">B24/101.94*3*23/B$185*2/3-B189</f>
        <v>0.1852179635248592</v>
      </c>
      <c r="C194" s="28">
        <f t="shared" si="98"/>
        <v>0.20078562815899348</v>
      </c>
      <c r="D194" s="28">
        <f t="shared" si="98"/>
        <v>0.16262040153226498</v>
      </c>
      <c r="E194" s="28">
        <f t="shared" si="98"/>
        <v>0.17728017813294783</v>
      </c>
      <c r="F194" s="34">
        <f t="shared" si="98"/>
        <v>0.18892826482421099</v>
      </c>
      <c r="G194" s="28">
        <f t="shared" si="98"/>
        <v>0.17241315941567659</v>
      </c>
      <c r="H194" s="98">
        <f t="shared" si="98"/>
        <v>0.21957348501790919</v>
      </c>
      <c r="I194" s="28">
        <f t="shared" si="98"/>
        <v>0.17447747633029409</v>
      </c>
      <c r="J194" s="28">
        <f t="shared" si="98"/>
        <v>0.15849958164540046</v>
      </c>
      <c r="K194" s="28">
        <f t="shared" si="98"/>
        <v>0.17674850709259027</v>
      </c>
      <c r="L194" s="28">
        <f t="shared" si="98"/>
        <v>0.21385545061400868</v>
      </c>
      <c r="M194" s="28">
        <f t="shared" si="98"/>
        <v>0.18276852179649072</v>
      </c>
      <c r="N194" s="28">
        <f t="shared" si="98"/>
        <v>0.18403192371488353</v>
      </c>
      <c r="O194" s="28">
        <f t="shared" si="98"/>
        <v>0.18334692895254512</v>
      </c>
      <c r="P194" s="28">
        <f t="shared" si="98"/>
        <v>0.18313083031421384</v>
      </c>
      <c r="Q194" s="34">
        <f t="shared" si="98"/>
        <v>0.16104003573888215</v>
      </c>
      <c r="R194" s="28">
        <f t="shared" si="98"/>
        <v>0.14207477173801419</v>
      </c>
      <c r="S194" s="28"/>
      <c r="T194" s="28"/>
      <c r="U194" s="28"/>
    </row>
    <row r="195" spans="1:21">
      <c r="A195" s="28" t="s">
        <v>65</v>
      </c>
      <c r="B195" s="28">
        <f t="shared" ref="B195:R195" si="99">B23/79.9*2*23/B$185/2</f>
        <v>0.16257306842461652</v>
      </c>
      <c r="C195" s="28">
        <f t="shared" si="99"/>
        <v>0.15883143615016829</v>
      </c>
      <c r="D195" s="28">
        <f t="shared" si="99"/>
        <v>0.19816837457118658</v>
      </c>
      <c r="E195" s="28">
        <f t="shared" si="99"/>
        <v>0.22370447731616053</v>
      </c>
      <c r="F195" s="34">
        <f t="shared" si="99"/>
        <v>0.18190138372931447</v>
      </c>
      <c r="G195" s="28">
        <f t="shared" si="99"/>
        <v>0.16303230092589752</v>
      </c>
      <c r="H195" s="98">
        <f t="shared" si="99"/>
        <v>0.16230297895133769</v>
      </c>
      <c r="I195" s="28">
        <f t="shared" si="99"/>
        <v>0.2065633621061253</v>
      </c>
      <c r="J195" s="28">
        <f t="shared" si="99"/>
        <v>0.20356977009122662</v>
      </c>
      <c r="K195" s="28">
        <f t="shared" si="99"/>
        <v>0.189878970788152</v>
      </c>
      <c r="L195" s="28">
        <f t="shared" si="99"/>
        <v>0.15358892191779924</v>
      </c>
      <c r="M195" s="28">
        <f t="shared" si="99"/>
        <v>0.16425115572622032</v>
      </c>
      <c r="N195" s="28">
        <f t="shared" si="99"/>
        <v>0.16643109282255608</v>
      </c>
      <c r="O195" s="28">
        <f t="shared" si="99"/>
        <v>0.15520371135540972</v>
      </c>
      <c r="P195" s="28">
        <f t="shared" si="99"/>
        <v>0.24381610752462762</v>
      </c>
      <c r="Q195" s="34">
        <f t="shared" si="99"/>
        <v>0.23209541189757221</v>
      </c>
      <c r="R195" s="28">
        <f t="shared" si="99"/>
        <v>0.1622417405758258</v>
      </c>
      <c r="S195" s="28"/>
      <c r="T195" s="28"/>
      <c r="U195" s="28"/>
    </row>
    <row r="196" spans="1:21">
      <c r="A196" s="28" t="s">
        <v>66</v>
      </c>
      <c r="B196" s="28">
        <v>0</v>
      </c>
      <c r="C196" s="28">
        <v>0</v>
      </c>
      <c r="D196" s="28">
        <v>0</v>
      </c>
      <c r="E196" s="28">
        <v>0</v>
      </c>
      <c r="F196" s="34">
        <v>0</v>
      </c>
      <c r="G196" s="28">
        <v>0</v>
      </c>
      <c r="H196" s="98">
        <v>0</v>
      </c>
      <c r="I196" s="28">
        <v>0</v>
      </c>
      <c r="J196" s="28">
        <v>0</v>
      </c>
      <c r="K196" s="28">
        <v>0</v>
      </c>
      <c r="L196" s="28">
        <v>0</v>
      </c>
      <c r="M196" s="28">
        <v>0</v>
      </c>
      <c r="N196" s="28">
        <v>0</v>
      </c>
      <c r="O196" s="28">
        <v>0</v>
      </c>
      <c r="P196" s="28">
        <v>0</v>
      </c>
      <c r="Q196" s="34">
        <v>0</v>
      </c>
      <c r="R196" s="28">
        <v>0</v>
      </c>
      <c r="S196" s="28"/>
      <c r="T196" s="28"/>
      <c r="U196" s="28"/>
    </row>
    <row r="197" spans="1:21">
      <c r="A197" s="28" t="s">
        <v>67</v>
      </c>
      <c r="B197" s="28">
        <f t="shared" ref="B197:R197" si="100">B26/40.32*23/B$185</f>
        <v>2.8284842031402659</v>
      </c>
      <c r="C197" s="28">
        <f t="shared" si="100"/>
        <v>2.8491326517073561</v>
      </c>
      <c r="D197" s="28">
        <f t="shared" si="100"/>
        <v>2.8106112414507969</v>
      </c>
      <c r="E197" s="28">
        <f t="shared" si="100"/>
        <v>2.66425263647676</v>
      </c>
      <c r="F197" s="34">
        <f t="shared" si="100"/>
        <v>2.8017906923647762</v>
      </c>
      <c r="G197" s="28">
        <f t="shared" si="100"/>
        <v>2.8513021296431518</v>
      </c>
      <c r="H197" s="98">
        <f t="shared" si="100"/>
        <v>2.6903980217124044</v>
      </c>
      <c r="I197" s="28">
        <f t="shared" si="100"/>
        <v>2.8454250201026636</v>
      </c>
      <c r="J197" s="28">
        <f t="shared" si="100"/>
        <v>2.8020060979714358</v>
      </c>
      <c r="K197" s="28">
        <f t="shared" si="100"/>
        <v>2.7697444309462793</v>
      </c>
      <c r="L197" s="28">
        <f t="shared" si="100"/>
        <v>2.691925931366967</v>
      </c>
      <c r="M197" s="28">
        <f t="shared" si="100"/>
        <v>2.8908629066786524</v>
      </c>
      <c r="N197" s="28">
        <f t="shared" si="100"/>
        <v>2.8674571715478097</v>
      </c>
      <c r="O197" s="28">
        <f t="shared" si="100"/>
        <v>2.8334449600310725</v>
      </c>
      <c r="P197" s="28">
        <f t="shared" si="100"/>
        <v>2.7891258639624068</v>
      </c>
      <c r="Q197" s="34">
        <f t="shared" si="100"/>
        <v>2.7200684621515134</v>
      </c>
      <c r="R197" s="28">
        <f t="shared" si="100"/>
        <v>2.8404862467011918</v>
      </c>
      <c r="S197" s="28"/>
      <c r="T197" s="28"/>
      <c r="U197" s="28"/>
    </row>
    <row r="198" spans="1:21">
      <c r="A198" s="28" t="s">
        <v>68</v>
      </c>
      <c r="B198" s="28">
        <f t="shared" ref="B198:R198" si="101">B27/70.94*23/B$185</f>
        <v>8.0054192000971872E-2</v>
      </c>
      <c r="C198" s="28">
        <f t="shared" si="101"/>
        <v>7.6218270228173998E-2</v>
      </c>
      <c r="D198" s="28">
        <f t="shared" si="101"/>
        <v>7.0908520676552039E-2</v>
      </c>
      <c r="E198" s="28">
        <f t="shared" si="101"/>
        <v>7.0170645403309875E-2</v>
      </c>
      <c r="F198" s="34">
        <f t="shared" si="101"/>
        <v>7.7898276034067696E-2</v>
      </c>
      <c r="G198" s="28">
        <f t="shared" si="101"/>
        <v>7.0962732198962902E-2</v>
      </c>
      <c r="H198" s="98">
        <f t="shared" si="101"/>
        <v>6.4183419655030396E-2</v>
      </c>
      <c r="I198" s="28">
        <f t="shared" si="101"/>
        <v>6.6436370789074189E-2</v>
      </c>
      <c r="J198" s="28">
        <f t="shared" si="101"/>
        <v>6.5292062791840438E-2</v>
      </c>
      <c r="K198" s="28">
        <f t="shared" si="101"/>
        <v>8.0499115204371974E-2</v>
      </c>
      <c r="L198" s="28">
        <f t="shared" si="101"/>
        <v>7.4445631469401641E-2</v>
      </c>
      <c r="M198" s="28">
        <f t="shared" si="101"/>
        <v>7.5886409781405539E-2</v>
      </c>
      <c r="N198" s="28">
        <f t="shared" si="101"/>
        <v>8.1456871042304854E-2</v>
      </c>
      <c r="O198" s="28">
        <f t="shared" si="101"/>
        <v>7.7509752856713104E-2</v>
      </c>
      <c r="P198" s="28">
        <f t="shared" si="101"/>
        <v>6.2417354276039658E-2</v>
      </c>
      <c r="Q198" s="34">
        <f t="shared" si="101"/>
        <v>7.3727763935391225E-2</v>
      </c>
      <c r="R198" s="28">
        <f t="shared" si="101"/>
        <v>7.4708727111124001E-2</v>
      </c>
      <c r="S198" s="28"/>
      <c r="T198" s="28"/>
      <c r="U198" s="28"/>
    </row>
    <row r="199" spans="1:21">
      <c r="A199" s="28" t="s">
        <v>69</v>
      </c>
      <c r="B199" s="28">
        <f t="shared" ref="B199:R199" si="102">IF((5-SUM(B194:B198)&gt;B25/71.85*23/B$185),B25/71.85*23/B$185,5-SUM(B194:B198))</f>
        <v>1.7436705729092861</v>
      </c>
      <c r="C199" s="28">
        <f t="shared" si="102"/>
        <v>1.7150320137553083</v>
      </c>
      <c r="D199" s="28">
        <f t="shared" si="102"/>
        <v>1.7576914617691997</v>
      </c>
      <c r="E199" s="28">
        <f t="shared" si="102"/>
        <v>1.8645920626708219</v>
      </c>
      <c r="F199" s="34">
        <f t="shared" si="102"/>
        <v>1.7494813830476303</v>
      </c>
      <c r="G199" s="28">
        <f t="shared" si="102"/>
        <v>1.7422896778163111</v>
      </c>
      <c r="H199" s="98">
        <f t="shared" si="102"/>
        <v>1.8635420946633179</v>
      </c>
      <c r="I199" s="28">
        <f t="shared" si="102"/>
        <v>1.7070977706718429</v>
      </c>
      <c r="J199" s="28">
        <f t="shared" si="102"/>
        <v>1.7706324875000967</v>
      </c>
      <c r="K199" s="28">
        <f t="shared" si="102"/>
        <v>1.7831289759686064</v>
      </c>
      <c r="L199" s="28">
        <f t="shared" si="102"/>
        <v>1.8661840646318235</v>
      </c>
      <c r="M199" s="28">
        <f t="shared" si="102"/>
        <v>1.686231006017231</v>
      </c>
      <c r="N199" s="28">
        <f t="shared" si="102"/>
        <v>1.7006229408724463</v>
      </c>
      <c r="O199" s="28">
        <f t="shared" si="102"/>
        <v>1.7504946468042597</v>
      </c>
      <c r="P199" s="28">
        <f t="shared" si="102"/>
        <v>1.7215098439227123</v>
      </c>
      <c r="Q199" s="34">
        <f t="shared" si="102"/>
        <v>1.8130683262766407</v>
      </c>
      <c r="R199" s="28">
        <f t="shared" si="102"/>
        <v>1.7804885138738444</v>
      </c>
      <c r="S199" s="28"/>
      <c r="T199" s="28"/>
      <c r="U199" s="28"/>
    </row>
    <row r="200" spans="1:21">
      <c r="A200" s="28" t="s">
        <v>70</v>
      </c>
      <c r="B200" s="35">
        <f t="shared" ref="B200:R200" si="103">IF(SUM(B194:B199)=5,0,5-SUM(B194:B199))</f>
        <v>0</v>
      </c>
      <c r="C200" s="35">
        <f t="shared" si="103"/>
        <v>0</v>
      </c>
      <c r="D200" s="35">
        <f t="shared" si="103"/>
        <v>0</v>
      </c>
      <c r="E200" s="35">
        <f t="shared" si="103"/>
        <v>0</v>
      </c>
      <c r="F200" s="36">
        <f t="shared" si="103"/>
        <v>0</v>
      </c>
      <c r="G200" s="35">
        <f t="shared" si="103"/>
        <v>0</v>
      </c>
      <c r="H200" s="99">
        <f t="shared" si="103"/>
        <v>0</v>
      </c>
      <c r="I200" s="35">
        <f t="shared" si="103"/>
        <v>0</v>
      </c>
      <c r="J200" s="35">
        <f t="shared" si="103"/>
        <v>0</v>
      </c>
      <c r="K200" s="35">
        <f t="shared" si="103"/>
        <v>0</v>
      </c>
      <c r="L200" s="35">
        <f t="shared" si="103"/>
        <v>0</v>
      </c>
      <c r="M200" s="35">
        <f t="shared" si="103"/>
        <v>0</v>
      </c>
      <c r="N200" s="35">
        <f t="shared" si="103"/>
        <v>0</v>
      </c>
      <c r="O200" s="35">
        <f t="shared" si="103"/>
        <v>0</v>
      </c>
      <c r="P200" s="35">
        <f t="shared" si="103"/>
        <v>0</v>
      </c>
      <c r="Q200" s="36">
        <f t="shared" si="103"/>
        <v>0</v>
      </c>
      <c r="R200" s="35">
        <f t="shared" si="103"/>
        <v>0</v>
      </c>
      <c r="S200" s="35"/>
      <c r="T200" s="35"/>
      <c r="U200" s="35"/>
    </row>
    <row r="201" spans="1:21">
      <c r="A201" s="28"/>
      <c r="B201" s="28">
        <f t="shared" ref="B201:R201" si="104">SUM(B194:B200)</f>
        <v>5</v>
      </c>
      <c r="C201" s="28">
        <f t="shared" si="104"/>
        <v>5</v>
      </c>
      <c r="D201" s="28">
        <f t="shared" si="104"/>
        <v>5</v>
      </c>
      <c r="E201" s="28">
        <f t="shared" si="104"/>
        <v>5</v>
      </c>
      <c r="F201" s="34">
        <f t="shared" si="104"/>
        <v>5</v>
      </c>
      <c r="G201" s="28">
        <f t="shared" si="104"/>
        <v>5</v>
      </c>
      <c r="H201" s="98">
        <f t="shared" si="104"/>
        <v>5</v>
      </c>
      <c r="I201" s="28">
        <f t="shared" si="104"/>
        <v>5</v>
      </c>
      <c r="J201" s="28">
        <f t="shared" si="104"/>
        <v>5</v>
      </c>
      <c r="K201" s="28">
        <f t="shared" si="104"/>
        <v>5</v>
      </c>
      <c r="L201" s="28">
        <f t="shared" si="104"/>
        <v>5</v>
      </c>
      <c r="M201" s="28">
        <f t="shared" si="104"/>
        <v>5</v>
      </c>
      <c r="N201" s="28">
        <f t="shared" si="104"/>
        <v>5</v>
      </c>
      <c r="O201" s="28">
        <f t="shared" si="104"/>
        <v>5</v>
      </c>
      <c r="P201" s="28">
        <f t="shared" si="104"/>
        <v>5</v>
      </c>
      <c r="Q201" s="34">
        <f t="shared" si="104"/>
        <v>5</v>
      </c>
      <c r="R201" s="28">
        <f t="shared" si="104"/>
        <v>5</v>
      </c>
      <c r="S201" s="28"/>
      <c r="T201" s="28"/>
      <c r="U201" s="28"/>
    </row>
    <row r="202" spans="1:21">
      <c r="A202" s="35" t="s">
        <v>71</v>
      </c>
      <c r="B202" s="28"/>
      <c r="C202" s="28"/>
      <c r="D202" s="28"/>
      <c r="E202" s="28"/>
      <c r="F202" s="34"/>
      <c r="G202" s="28"/>
      <c r="H202" s="98"/>
      <c r="I202" s="28"/>
      <c r="J202" s="28"/>
      <c r="K202" s="28"/>
      <c r="L202" s="28"/>
      <c r="M202" s="28"/>
      <c r="N202" s="28"/>
      <c r="O202" s="28"/>
      <c r="P202" s="28"/>
      <c r="Q202" s="34"/>
      <c r="R202" s="28"/>
      <c r="S202" s="28"/>
      <c r="T202" s="28"/>
      <c r="U202" s="28"/>
    </row>
    <row r="203" spans="1:21">
      <c r="A203" s="28" t="s">
        <v>72</v>
      </c>
      <c r="B203" s="28">
        <f t="shared" ref="B203:R203" si="105">B25/71.85*23/B$185-B199</f>
        <v>0.20615519999641907</v>
      </c>
      <c r="C203" s="28">
        <f t="shared" si="105"/>
        <v>0.19527332102767447</v>
      </c>
      <c r="D203" s="28">
        <f t="shared" si="105"/>
        <v>0.19475284587404151</v>
      </c>
      <c r="E203" s="28">
        <f t="shared" si="105"/>
        <v>0.20366589209722319</v>
      </c>
      <c r="F203" s="34">
        <f t="shared" si="105"/>
        <v>0.19828499054091542</v>
      </c>
      <c r="G203" s="28">
        <f t="shared" si="105"/>
        <v>0.22607384586914891</v>
      </c>
      <c r="H203" s="98">
        <f t="shared" si="105"/>
        <v>0.20206184426155049</v>
      </c>
      <c r="I203" s="28">
        <f t="shared" si="105"/>
        <v>0.21788997863288029</v>
      </c>
      <c r="J203" s="28">
        <f t="shared" si="105"/>
        <v>0.19442930736791952</v>
      </c>
      <c r="K203" s="28">
        <f t="shared" si="105"/>
        <v>0.24065873451483633</v>
      </c>
      <c r="L203" s="28">
        <f t="shared" si="105"/>
        <v>0.2116775214691331</v>
      </c>
      <c r="M203" s="28">
        <f t="shared" si="105"/>
        <v>0.24343684726188197</v>
      </c>
      <c r="N203" s="28">
        <f t="shared" si="105"/>
        <v>0.25930415179699828</v>
      </c>
      <c r="O203" s="28">
        <f t="shared" si="105"/>
        <v>0.22455175233178548</v>
      </c>
      <c r="P203" s="28">
        <f t="shared" si="105"/>
        <v>0.20217200881689368</v>
      </c>
      <c r="Q203" s="34">
        <f t="shared" si="105"/>
        <v>0.23142769911628447</v>
      </c>
      <c r="R203" s="28">
        <f t="shared" si="105"/>
        <v>0.23938348034686463</v>
      </c>
      <c r="S203" s="28"/>
      <c r="T203" s="28"/>
      <c r="U203" s="28"/>
    </row>
    <row r="204" spans="1:21">
      <c r="A204" s="28" t="s">
        <v>70</v>
      </c>
      <c r="B204" s="28">
        <f t="shared" ref="B204:R204" si="106">IF(B203+B28/56.08*23/B$185-B200&lt;=2,B28/56.08*23/B$185-B200,2-B203)</f>
        <v>1.7938448000035809</v>
      </c>
      <c r="C204" s="28">
        <f t="shared" si="106"/>
        <v>1.8047266789723255</v>
      </c>
      <c r="D204" s="28">
        <f t="shared" si="106"/>
        <v>1.8052471541259585</v>
      </c>
      <c r="E204" s="28">
        <f t="shared" si="106"/>
        <v>1.7963341079027768</v>
      </c>
      <c r="F204" s="34">
        <f t="shared" si="106"/>
        <v>1.8017150094590846</v>
      </c>
      <c r="G204" s="28">
        <f t="shared" si="106"/>
        <v>1.7739261541308511</v>
      </c>
      <c r="H204" s="98">
        <f t="shared" si="106"/>
        <v>1.7979381557384495</v>
      </c>
      <c r="I204" s="28">
        <f t="shared" si="106"/>
        <v>1.7821100213671197</v>
      </c>
      <c r="J204" s="28">
        <f t="shared" si="106"/>
        <v>1.8055706926320805</v>
      </c>
      <c r="K204" s="28">
        <f t="shared" si="106"/>
        <v>1.7593412654851637</v>
      </c>
      <c r="L204" s="28">
        <f t="shared" si="106"/>
        <v>1.7883224785308669</v>
      </c>
      <c r="M204" s="28">
        <f t="shared" si="106"/>
        <v>1.756563152738118</v>
      </c>
      <c r="N204" s="28">
        <f t="shared" si="106"/>
        <v>1.7406958482030017</v>
      </c>
      <c r="O204" s="28">
        <f t="shared" si="106"/>
        <v>1.7754482476682145</v>
      </c>
      <c r="P204" s="28">
        <f t="shared" si="106"/>
        <v>1.7978279911831063</v>
      </c>
      <c r="Q204" s="34">
        <f t="shared" si="106"/>
        <v>1.7685723008837155</v>
      </c>
      <c r="R204" s="28">
        <f t="shared" si="106"/>
        <v>1.7606165196531354</v>
      </c>
      <c r="S204" s="28"/>
      <c r="T204" s="28"/>
      <c r="U204" s="28"/>
    </row>
    <row r="205" spans="1:21">
      <c r="A205" s="28" t="s">
        <v>73</v>
      </c>
      <c r="B205" s="35">
        <f t="shared" ref="B205:R205" si="107">IF(2-B203-B204&gt;=0,2-B203-B204,0)</f>
        <v>0</v>
      </c>
      <c r="C205" s="35">
        <f t="shared" si="107"/>
        <v>0</v>
      </c>
      <c r="D205" s="35">
        <f t="shared" si="107"/>
        <v>0</v>
      </c>
      <c r="E205" s="35">
        <f t="shared" si="107"/>
        <v>0</v>
      </c>
      <c r="F205" s="36">
        <f t="shared" si="107"/>
        <v>0</v>
      </c>
      <c r="G205" s="35">
        <f t="shared" si="107"/>
        <v>0</v>
      </c>
      <c r="H205" s="99">
        <f t="shared" si="107"/>
        <v>0</v>
      </c>
      <c r="I205" s="35">
        <f t="shared" si="107"/>
        <v>0</v>
      </c>
      <c r="J205" s="35">
        <f t="shared" si="107"/>
        <v>0</v>
      </c>
      <c r="K205" s="35">
        <f t="shared" si="107"/>
        <v>0</v>
      </c>
      <c r="L205" s="35">
        <f t="shared" si="107"/>
        <v>0</v>
      </c>
      <c r="M205" s="35">
        <f t="shared" si="107"/>
        <v>0</v>
      </c>
      <c r="N205" s="35">
        <f t="shared" si="107"/>
        <v>0</v>
      </c>
      <c r="O205" s="35">
        <f t="shared" si="107"/>
        <v>0</v>
      </c>
      <c r="P205" s="35">
        <f t="shared" si="107"/>
        <v>0</v>
      </c>
      <c r="Q205" s="36">
        <f t="shared" si="107"/>
        <v>0</v>
      </c>
      <c r="R205" s="35">
        <f t="shared" si="107"/>
        <v>0</v>
      </c>
      <c r="S205" s="35"/>
      <c r="T205" s="35"/>
      <c r="U205" s="35"/>
    </row>
    <row r="206" spans="1:21">
      <c r="A206" s="28"/>
      <c r="B206" s="28">
        <f t="shared" ref="B206:R206" si="108">SUM(B203:B205)</f>
        <v>2</v>
      </c>
      <c r="C206" s="28">
        <f t="shared" si="108"/>
        <v>2</v>
      </c>
      <c r="D206" s="28">
        <f t="shared" si="108"/>
        <v>2</v>
      </c>
      <c r="E206" s="28">
        <f t="shared" si="108"/>
        <v>2</v>
      </c>
      <c r="F206" s="34">
        <f t="shared" si="108"/>
        <v>2</v>
      </c>
      <c r="G206" s="28">
        <f t="shared" si="108"/>
        <v>2</v>
      </c>
      <c r="H206" s="98">
        <f t="shared" si="108"/>
        <v>2</v>
      </c>
      <c r="I206" s="28">
        <f t="shared" si="108"/>
        <v>2</v>
      </c>
      <c r="J206" s="28">
        <f t="shared" si="108"/>
        <v>2</v>
      </c>
      <c r="K206" s="28">
        <f t="shared" si="108"/>
        <v>2</v>
      </c>
      <c r="L206" s="28">
        <f t="shared" si="108"/>
        <v>2</v>
      </c>
      <c r="M206" s="28">
        <f t="shared" si="108"/>
        <v>2</v>
      </c>
      <c r="N206" s="28">
        <f t="shared" si="108"/>
        <v>2</v>
      </c>
      <c r="O206" s="28">
        <f t="shared" si="108"/>
        <v>2</v>
      </c>
      <c r="P206" s="28">
        <f t="shared" si="108"/>
        <v>2</v>
      </c>
      <c r="Q206" s="34">
        <f t="shared" si="108"/>
        <v>2</v>
      </c>
      <c r="R206" s="28">
        <f t="shared" si="108"/>
        <v>2</v>
      </c>
      <c r="S206" s="28"/>
      <c r="T206" s="28"/>
      <c r="U206" s="28"/>
    </row>
    <row r="207" spans="1:21">
      <c r="A207" s="35" t="s">
        <v>74</v>
      </c>
      <c r="B207" s="28"/>
      <c r="C207" s="28"/>
      <c r="D207" s="28"/>
      <c r="E207" s="28"/>
      <c r="F207" s="34"/>
      <c r="G207" s="28"/>
      <c r="H207" s="98"/>
      <c r="I207" s="28"/>
      <c r="J207" s="28"/>
      <c r="K207" s="28"/>
      <c r="L207" s="28"/>
      <c r="M207" s="28"/>
      <c r="N207" s="28"/>
      <c r="O207" s="28"/>
      <c r="P207" s="28"/>
      <c r="Q207" s="34"/>
      <c r="R207" s="28"/>
      <c r="S207" s="28"/>
      <c r="T207" s="28"/>
      <c r="U207" s="28"/>
    </row>
    <row r="208" spans="1:21">
      <c r="A208" s="25" t="s">
        <v>70</v>
      </c>
      <c r="B208" s="28">
        <f t="shared" ref="B208:R208" si="109">B28/56.08*23/B$185-B204-B200</f>
        <v>6.6317356122428395E-2</v>
      </c>
      <c r="C208" s="28">
        <f t="shared" si="109"/>
        <v>8.9299942073508998E-2</v>
      </c>
      <c r="D208" s="28">
        <f t="shared" si="109"/>
        <v>7.3138883931507914E-2</v>
      </c>
      <c r="E208" s="28">
        <f t="shared" si="109"/>
        <v>8.1900730496800467E-2</v>
      </c>
      <c r="F208" s="34">
        <f t="shared" si="109"/>
        <v>4.0928731336778545E-2</v>
      </c>
      <c r="G208" s="28">
        <f t="shared" si="109"/>
        <v>8.6223018651784722E-2</v>
      </c>
      <c r="H208" s="98">
        <f t="shared" si="109"/>
        <v>0.10788029594834248</v>
      </c>
      <c r="I208" s="28">
        <f t="shared" si="109"/>
        <v>4.8319439975801792E-2</v>
      </c>
      <c r="J208" s="28">
        <f t="shared" si="109"/>
        <v>5.0052120124180144E-2</v>
      </c>
      <c r="K208" s="28">
        <f t="shared" si="109"/>
        <v>3.7671569062075694E-2</v>
      </c>
      <c r="L208" s="28">
        <f t="shared" si="109"/>
        <v>0.10282075505935251</v>
      </c>
      <c r="M208" s="28">
        <f t="shared" si="109"/>
        <v>4.8391629176305351E-2</v>
      </c>
      <c r="N208" s="28">
        <f t="shared" si="109"/>
        <v>2.8764738952461899E-2</v>
      </c>
      <c r="O208" s="28">
        <f t="shared" si="109"/>
        <v>5.98861173053713E-2</v>
      </c>
      <c r="P208" s="28">
        <f t="shared" si="109"/>
        <v>2.9705402105294265E-2</v>
      </c>
      <c r="Q208" s="34">
        <f t="shared" si="109"/>
        <v>7.5519497077907172E-2</v>
      </c>
      <c r="R208" s="28">
        <f t="shared" si="109"/>
        <v>8.7657481966913364E-2</v>
      </c>
      <c r="S208" s="28"/>
      <c r="T208" s="28"/>
      <c r="U208" s="28"/>
    </row>
    <row r="209" spans="1:21">
      <c r="A209" s="28" t="s">
        <v>73</v>
      </c>
      <c r="B209" s="28">
        <f t="shared" ref="B209:R209" si="110">B29/61.982*23/B$185*2-B205</f>
        <v>0.30234511513151308</v>
      </c>
      <c r="C209" s="28">
        <f t="shared" si="110"/>
        <v>0.26501766248306929</v>
      </c>
      <c r="D209" s="28">
        <f t="shared" si="110"/>
        <v>0.31596212467913676</v>
      </c>
      <c r="E209" s="28">
        <f t="shared" si="110"/>
        <v>0.34835560625623502</v>
      </c>
      <c r="F209" s="34">
        <f t="shared" si="110"/>
        <v>0.34683209435787216</v>
      </c>
      <c r="G209" s="28">
        <f t="shared" si="110"/>
        <v>0.27686226129442859</v>
      </c>
      <c r="H209" s="98">
        <f t="shared" si="110"/>
        <v>0.25500762074581518</v>
      </c>
      <c r="I209" s="28">
        <f t="shared" si="110"/>
        <v>0.34188361764505487</v>
      </c>
      <c r="J209" s="28">
        <f t="shared" si="110"/>
        <v>0.3716147456728125</v>
      </c>
      <c r="K209" s="28">
        <f t="shared" si="110"/>
        <v>0.36621179720395647</v>
      </c>
      <c r="L209" s="28">
        <f t="shared" si="110"/>
        <v>0.30017688719092822</v>
      </c>
      <c r="M209" s="28">
        <f t="shared" si="110"/>
        <v>0.32004890639844041</v>
      </c>
      <c r="N209" s="28">
        <f t="shared" si="110"/>
        <v>0.36683778745903095</v>
      </c>
      <c r="O209" s="28">
        <f t="shared" si="110"/>
        <v>0.30638065986898649</v>
      </c>
      <c r="P209" s="28">
        <f t="shared" si="110"/>
        <v>0.42891945572803775</v>
      </c>
      <c r="Q209" s="34">
        <f t="shared" si="110"/>
        <v>0.39708093772153857</v>
      </c>
      <c r="R209" s="28">
        <f t="shared" si="110"/>
        <v>0.32122549836856562</v>
      </c>
      <c r="S209" s="28"/>
      <c r="T209" s="28"/>
      <c r="U209" s="28"/>
    </row>
    <row r="210" spans="1:21">
      <c r="A210" s="28" t="s">
        <v>75</v>
      </c>
      <c r="B210" s="35">
        <f t="shared" ref="B210:R210" si="111">B30/94.2*23/B$185*2</f>
        <v>0.13458123950745429</v>
      </c>
      <c r="C210" s="35">
        <f t="shared" si="111"/>
        <v>0.14781259729078663</v>
      </c>
      <c r="D210" s="35">
        <f t="shared" si="111"/>
        <v>0.16342964514221109</v>
      </c>
      <c r="E210" s="35">
        <f t="shared" si="111"/>
        <v>0.1713398187581506</v>
      </c>
      <c r="F210" s="36">
        <f t="shared" si="111"/>
        <v>0.15011796068141395</v>
      </c>
      <c r="G210" s="35">
        <f t="shared" si="111"/>
        <v>0.14225580516281344</v>
      </c>
      <c r="H210" s="99">
        <f t="shared" si="111"/>
        <v>0.15177429972323661</v>
      </c>
      <c r="I210" s="35">
        <f t="shared" si="111"/>
        <v>0.15293813485282673</v>
      </c>
      <c r="J210" s="35">
        <f t="shared" si="111"/>
        <v>0.1661871537896919</v>
      </c>
      <c r="K210" s="35">
        <f t="shared" si="111"/>
        <v>0.14301101082354556</v>
      </c>
      <c r="L210" s="35">
        <f t="shared" si="111"/>
        <v>0.17210606885534266</v>
      </c>
      <c r="M210" s="35">
        <f t="shared" si="111"/>
        <v>0.12870242970629109</v>
      </c>
      <c r="N210" s="35">
        <f t="shared" si="111"/>
        <v>0.13411729714581566</v>
      </c>
      <c r="O210" s="35">
        <f t="shared" si="111"/>
        <v>0.12585342579377615</v>
      </c>
      <c r="P210" s="35">
        <f t="shared" si="111"/>
        <v>0.18077445091150657</v>
      </c>
      <c r="Q210" s="36">
        <f t="shared" si="111"/>
        <v>0.17144216807167739</v>
      </c>
      <c r="R210" s="35">
        <f t="shared" si="111"/>
        <v>0.1452155973978968</v>
      </c>
      <c r="S210" s="35"/>
      <c r="T210" s="35"/>
      <c r="U210" s="35"/>
    </row>
    <row r="211" spans="1:21">
      <c r="A211" s="28" t="s">
        <v>76</v>
      </c>
      <c r="B211" s="28">
        <f t="shared" ref="B211:R211" si="112">B209+B210+B208</f>
        <v>0.50324371076139573</v>
      </c>
      <c r="C211" s="28">
        <f t="shared" si="112"/>
        <v>0.5021302018473649</v>
      </c>
      <c r="D211" s="28">
        <f t="shared" si="112"/>
        <v>0.55253065375285582</v>
      </c>
      <c r="E211" s="28">
        <f t="shared" si="112"/>
        <v>0.60159615551118606</v>
      </c>
      <c r="F211" s="34">
        <f t="shared" si="112"/>
        <v>0.53787878637606468</v>
      </c>
      <c r="G211" s="28">
        <f t="shared" si="112"/>
        <v>0.50534108510902676</v>
      </c>
      <c r="H211" s="98">
        <f t="shared" si="112"/>
        <v>0.51466221641739429</v>
      </c>
      <c r="I211" s="28">
        <f t="shared" si="112"/>
        <v>0.54314119247368342</v>
      </c>
      <c r="J211" s="28">
        <f t="shared" si="112"/>
        <v>0.5878540195866846</v>
      </c>
      <c r="K211" s="28">
        <f t="shared" si="112"/>
        <v>0.54689437708957778</v>
      </c>
      <c r="L211" s="28">
        <f t="shared" si="112"/>
        <v>0.57510371110562342</v>
      </c>
      <c r="M211" s="28">
        <f t="shared" si="112"/>
        <v>0.49714296528103685</v>
      </c>
      <c r="N211" s="28">
        <f t="shared" si="112"/>
        <v>0.52971982355730851</v>
      </c>
      <c r="O211" s="28">
        <f t="shared" si="112"/>
        <v>0.49212020296813397</v>
      </c>
      <c r="P211" s="28">
        <f t="shared" si="112"/>
        <v>0.63939930874483863</v>
      </c>
      <c r="Q211" s="34">
        <f t="shared" si="112"/>
        <v>0.64404260287112314</v>
      </c>
      <c r="R211" s="28">
        <f t="shared" si="112"/>
        <v>0.55409857773337579</v>
      </c>
      <c r="S211" s="28"/>
      <c r="T211" s="28"/>
      <c r="U211" s="28"/>
    </row>
    <row r="212" spans="1:21">
      <c r="A212" s="28"/>
      <c r="B212" s="28"/>
      <c r="C212" s="28"/>
      <c r="D212" s="28"/>
      <c r="E212" s="28"/>
      <c r="F212" s="34"/>
      <c r="G212" s="28"/>
      <c r="H212" s="98"/>
      <c r="I212" s="28"/>
      <c r="J212" s="28"/>
      <c r="K212" s="28"/>
      <c r="L212" s="28"/>
      <c r="M212" s="28"/>
      <c r="N212" s="28"/>
      <c r="O212" s="28"/>
      <c r="P212" s="28"/>
      <c r="Q212" s="34"/>
      <c r="R212" s="28"/>
      <c r="S212" s="28"/>
      <c r="T212" s="28"/>
      <c r="U212" s="28"/>
    </row>
    <row r="213" spans="1:21">
      <c r="A213" s="35" t="s">
        <v>77</v>
      </c>
      <c r="B213" s="28"/>
      <c r="C213" s="28"/>
      <c r="D213" s="28"/>
      <c r="E213" s="28"/>
      <c r="F213" s="34"/>
      <c r="G213" s="28"/>
      <c r="H213" s="98"/>
      <c r="I213" s="28"/>
      <c r="J213" s="28"/>
      <c r="K213" s="28"/>
      <c r="L213" s="28"/>
      <c r="M213" s="28"/>
      <c r="N213" s="28"/>
      <c r="O213" s="28"/>
      <c r="P213" s="28"/>
      <c r="Q213" s="34"/>
      <c r="R213" s="28"/>
      <c r="S213" s="28"/>
      <c r="T213" s="28"/>
      <c r="U213" s="28"/>
    </row>
    <row r="214" spans="1:21">
      <c r="A214" s="28" t="s">
        <v>78</v>
      </c>
      <c r="B214" s="28">
        <v>0</v>
      </c>
      <c r="C214" s="28">
        <v>0</v>
      </c>
      <c r="D214" s="28">
        <v>0</v>
      </c>
      <c r="E214" s="28">
        <v>0</v>
      </c>
      <c r="F214" s="34">
        <v>0</v>
      </c>
      <c r="G214" s="28">
        <v>0</v>
      </c>
      <c r="H214" s="98">
        <v>0</v>
      </c>
      <c r="I214" s="28">
        <v>0</v>
      </c>
      <c r="J214" s="28">
        <v>0</v>
      </c>
      <c r="K214" s="28">
        <v>0</v>
      </c>
      <c r="L214" s="28">
        <v>0</v>
      </c>
      <c r="M214" s="28">
        <v>0</v>
      </c>
      <c r="N214" s="28">
        <v>0</v>
      </c>
      <c r="O214" s="28">
        <v>0</v>
      </c>
      <c r="P214" s="28">
        <v>0</v>
      </c>
      <c r="Q214" s="34">
        <v>0</v>
      </c>
      <c r="R214" s="28">
        <v>0</v>
      </c>
      <c r="S214" s="28"/>
      <c r="T214" s="28"/>
      <c r="U214" s="28"/>
    </row>
    <row r="215" spans="1:21">
      <c r="A215" s="28" t="s">
        <v>79</v>
      </c>
      <c r="B215" s="28">
        <f t="shared" ref="B215:R215" si="113">2-(B214+B216+B217)</f>
        <v>1.9884337739844764</v>
      </c>
      <c r="C215" s="28">
        <f t="shared" si="113"/>
        <v>1.9856329446129608</v>
      </c>
      <c r="D215" s="28">
        <f t="shared" si="113"/>
        <v>1.9848538394304045</v>
      </c>
      <c r="E215" s="28">
        <f t="shared" si="113"/>
        <v>1.9818522842160307</v>
      </c>
      <c r="F215" s="34">
        <f t="shared" si="113"/>
        <v>1.9869072842926787</v>
      </c>
      <c r="G215" s="28">
        <f t="shared" si="113"/>
        <v>1.9871843318464562</v>
      </c>
      <c r="H215" s="98">
        <f t="shared" si="113"/>
        <v>1.9875891887756443</v>
      </c>
      <c r="I215" s="28">
        <f t="shared" si="113"/>
        <v>1.9833848177236619</v>
      </c>
      <c r="J215" s="28">
        <f t="shared" si="113"/>
        <v>1.9845570693991803</v>
      </c>
      <c r="K215" s="28">
        <f t="shared" si="113"/>
        <v>1.9837674573599615</v>
      </c>
      <c r="L215" s="28">
        <f t="shared" si="113"/>
        <v>1.9850292924961956</v>
      </c>
      <c r="M215" s="28">
        <f t="shared" si="113"/>
        <v>1.9843891129748892</v>
      </c>
      <c r="N215" s="28">
        <f t="shared" si="113"/>
        <v>1.988612102042753</v>
      </c>
      <c r="O215" s="28">
        <f t="shared" si="113"/>
        <v>1.9836098174842909</v>
      </c>
      <c r="P215" s="28">
        <f t="shared" si="113"/>
        <v>1.9817618774362842</v>
      </c>
      <c r="Q215" s="34">
        <f t="shared" si="113"/>
        <v>1.9817199818190234</v>
      </c>
      <c r="R215" s="28">
        <f t="shared" si="113"/>
        <v>1.9861132212405037</v>
      </c>
      <c r="S215" s="28"/>
      <c r="T215" s="28"/>
      <c r="U215" s="28"/>
    </row>
    <row r="216" spans="1:21">
      <c r="A216" s="28" t="s">
        <v>44</v>
      </c>
      <c r="B216" s="28">
        <f t="shared" ref="B216:R216" si="114">B31/19*23/B$185</f>
        <v>0</v>
      </c>
      <c r="C216" s="28">
        <f t="shared" si="114"/>
        <v>0</v>
      </c>
      <c r="D216" s="28">
        <f t="shared" si="114"/>
        <v>0</v>
      </c>
      <c r="E216" s="28">
        <f t="shared" si="114"/>
        <v>0</v>
      </c>
      <c r="F216" s="34">
        <f t="shared" si="114"/>
        <v>0</v>
      </c>
      <c r="G216" s="28">
        <f t="shared" si="114"/>
        <v>0</v>
      </c>
      <c r="H216" s="98">
        <f t="shared" si="114"/>
        <v>0</v>
      </c>
      <c r="I216" s="28">
        <f t="shared" si="114"/>
        <v>0</v>
      </c>
      <c r="J216" s="28">
        <f t="shared" si="114"/>
        <v>0</v>
      </c>
      <c r="K216" s="28">
        <f t="shared" si="114"/>
        <v>0</v>
      </c>
      <c r="L216" s="28">
        <f t="shared" si="114"/>
        <v>0</v>
      </c>
      <c r="M216" s="28">
        <f t="shared" si="114"/>
        <v>0</v>
      </c>
      <c r="N216" s="28">
        <f t="shared" si="114"/>
        <v>0</v>
      </c>
      <c r="O216" s="28">
        <f t="shared" si="114"/>
        <v>0</v>
      </c>
      <c r="P216" s="28">
        <f t="shared" si="114"/>
        <v>0</v>
      </c>
      <c r="Q216" s="34">
        <f t="shared" si="114"/>
        <v>0</v>
      </c>
      <c r="R216" s="28">
        <f t="shared" si="114"/>
        <v>0</v>
      </c>
      <c r="S216" s="28"/>
      <c r="T216" s="28"/>
      <c r="U216" s="28"/>
    </row>
    <row r="217" spans="1:21">
      <c r="A217" s="28" t="s">
        <v>45</v>
      </c>
      <c r="B217" s="35">
        <f t="shared" ref="B217:R217" si="115">B32/35.457*23/B$185</f>
        <v>1.1566226015523587E-2</v>
      </c>
      <c r="C217" s="35">
        <f t="shared" si="115"/>
        <v>1.4367055387039161E-2</v>
      </c>
      <c r="D217" s="35">
        <f t="shared" si="115"/>
        <v>1.5146160569595554E-2</v>
      </c>
      <c r="E217" s="35">
        <f t="shared" si="115"/>
        <v>1.8147715783969429E-2</v>
      </c>
      <c r="F217" s="36">
        <f t="shared" si="115"/>
        <v>1.3092715707321366E-2</v>
      </c>
      <c r="G217" s="35">
        <f t="shared" si="115"/>
        <v>1.2815668153543869E-2</v>
      </c>
      <c r="H217" s="99">
        <f t="shared" si="115"/>
        <v>1.241081122435576E-2</v>
      </c>
      <c r="I217" s="35">
        <f t="shared" si="115"/>
        <v>1.6615182276337969E-2</v>
      </c>
      <c r="J217" s="35">
        <f t="shared" si="115"/>
        <v>1.5442930600819619E-2</v>
      </c>
      <c r="K217" s="35">
        <f t="shared" si="115"/>
        <v>1.623254264003849E-2</v>
      </c>
      <c r="L217" s="35">
        <f t="shared" si="115"/>
        <v>1.4970707503804271E-2</v>
      </c>
      <c r="M217" s="35">
        <f t="shared" si="115"/>
        <v>1.5610887025110806E-2</v>
      </c>
      <c r="N217" s="35">
        <f t="shared" si="115"/>
        <v>1.138789795724704E-2</v>
      </c>
      <c r="O217" s="35">
        <f t="shared" si="115"/>
        <v>1.6390182515709045E-2</v>
      </c>
      <c r="P217" s="35">
        <f t="shared" si="115"/>
        <v>1.8238122563715709E-2</v>
      </c>
      <c r="Q217" s="36">
        <f t="shared" si="115"/>
        <v>1.8280018180976677E-2</v>
      </c>
      <c r="R217" s="35">
        <f t="shared" si="115"/>
        <v>1.38867787594963E-2</v>
      </c>
      <c r="S217" s="35"/>
      <c r="T217" s="35"/>
      <c r="U217" s="35"/>
    </row>
    <row r="218" spans="1:21">
      <c r="A218" s="28"/>
      <c r="B218" s="28">
        <f t="shared" ref="B218:R218" si="116">SUM(B214:B217)</f>
        <v>2</v>
      </c>
      <c r="C218" s="28">
        <f t="shared" si="116"/>
        <v>2</v>
      </c>
      <c r="D218" s="28">
        <f t="shared" si="116"/>
        <v>2</v>
      </c>
      <c r="E218" s="28">
        <f t="shared" si="116"/>
        <v>2</v>
      </c>
      <c r="F218" s="34">
        <f t="shared" si="116"/>
        <v>2</v>
      </c>
      <c r="G218" s="28">
        <f t="shared" si="116"/>
        <v>2</v>
      </c>
      <c r="H218" s="98">
        <f t="shared" si="116"/>
        <v>2</v>
      </c>
      <c r="I218" s="28">
        <f t="shared" si="116"/>
        <v>2</v>
      </c>
      <c r="J218" s="28">
        <f t="shared" si="116"/>
        <v>2</v>
      </c>
      <c r="K218" s="28">
        <f t="shared" si="116"/>
        <v>2</v>
      </c>
      <c r="L218" s="28">
        <f t="shared" si="116"/>
        <v>2</v>
      </c>
      <c r="M218" s="28">
        <f t="shared" si="116"/>
        <v>2</v>
      </c>
      <c r="N218" s="28">
        <f t="shared" si="116"/>
        <v>2</v>
      </c>
      <c r="O218" s="28">
        <f t="shared" si="116"/>
        <v>2</v>
      </c>
      <c r="P218" s="28">
        <f t="shared" si="116"/>
        <v>2</v>
      </c>
      <c r="Q218" s="34">
        <f t="shared" si="116"/>
        <v>2</v>
      </c>
      <c r="R218" s="28">
        <f t="shared" si="116"/>
        <v>2</v>
      </c>
      <c r="S218" s="28"/>
      <c r="T218" s="28"/>
      <c r="U218" s="28"/>
    </row>
    <row r="219" spans="1:21">
      <c r="A219" s="28"/>
      <c r="B219" s="28"/>
      <c r="C219" s="28"/>
      <c r="D219" s="28"/>
      <c r="E219" s="28"/>
      <c r="F219" s="34"/>
      <c r="G219" s="28"/>
      <c r="H219" s="98"/>
      <c r="I219" s="28"/>
      <c r="J219" s="28"/>
      <c r="K219" s="28"/>
      <c r="L219" s="28"/>
      <c r="M219" s="28"/>
      <c r="N219" s="28"/>
      <c r="O219" s="28"/>
      <c r="P219" s="28"/>
      <c r="Q219" s="34"/>
      <c r="R219" s="28"/>
      <c r="S219" s="28"/>
      <c r="T219" s="28"/>
      <c r="U219" s="28"/>
    </row>
    <row r="220" spans="1:21">
      <c r="A220" s="28" t="s">
        <v>80</v>
      </c>
      <c r="B220" s="28">
        <f t="shared" ref="B220:R220" si="117">8+5+B206+B211</f>
        <v>15.503243710761396</v>
      </c>
      <c r="C220" s="28">
        <f t="shared" si="117"/>
        <v>15.502130201847365</v>
      </c>
      <c r="D220" s="28">
        <f t="shared" si="117"/>
        <v>15.552530653752855</v>
      </c>
      <c r="E220" s="28">
        <f t="shared" si="117"/>
        <v>15.601596155511187</v>
      </c>
      <c r="F220" s="34">
        <f t="shared" si="117"/>
        <v>15.537878786376064</v>
      </c>
      <c r="G220" s="28">
        <f t="shared" si="117"/>
        <v>15.505341085109027</v>
      </c>
      <c r="H220" s="98">
        <f t="shared" si="117"/>
        <v>15.514662216417394</v>
      </c>
      <c r="I220" s="28">
        <f t="shared" si="117"/>
        <v>15.543141192473684</v>
      </c>
      <c r="J220" s="28">
        <f t="shared" si="117"/>
        <v>15.587854019586684</v>
      </c>
      <c r="K220" s="28">
        <f t="shared" si="117"/>
        <v>15.546894377089577</v>
      </c>
      <c r="L220" s="28">
        <f t="shared" si="117"/>
        <v>15.575103711105623</v>
      </c>
      <c r="M220" s="28">
        <f t="shared" si="117"/>
        <v>15.497142965281038</v>
      </c>
      <c r="N220" s="28">
        <f t="shared" si="117"/>
        <v>15.529719823557308</v>
      </c>
      <c r="O220" s="28">
        <f t="shared" si="117"/>
        <v>15.492120202968135</v>
      </c>
      <c r="P220" s="28">
        <f t="shared" si="117"/>
        <v>15.639399308744839</v>
      </c>
      <c r="Q220" s="34">
        <f t="shared" si="117"/>
        <v>15.644042602871123</v>
      </c>
      <c r="R220" s="28">
        <f t="shared" si="117"/>
        <v>15.554098577733376</v>
      </c>
      <c r="S220" s="28"/>
      <c r="T220" s="28"/>
      <c r="U220" s="28"/>
    </row>
    <row r="221" spans="1:21">
      <c r="A221" s="28" t="s">
        <v>81</v>
      </c>
      <c r="B221" s="28">
        <f t="shared" ref="B221:R221" si="118">(B188+B195)*4+(B189+B194+B196)*3+(B197+B198+B199+B200+B203+B204+B208)*2+B205+B209+B210</f>
        <v>46.000000000000007</v>
      </c>
      <c r="C221" s="28">
        <f t="shared" si="118"/>
        <v>46</v>
      </c>
      <c r="D221" s="28">
        <f t="shared" si="118"/>
        <v>45.999999999999986</v>
      </c>
      <c r="E221" s="28">
        <f t="shared" si="118"/>
        <v>45.999999999999993</v>
      </c>
      <c r="F221" s="34">
        <f t="shared" si="118"/>
        <v>45.999999999999993</v>
      </c>
      <c r="G221" s="28">
        <f t="shared" si="118"/>
        <v>46.000000000000007</v>
      </c>
      <c r="H221" s="98">
        <f t="shared" si="118"/>
        <v>45.999999999999993</v>
      </c>
      <c r="I221" s="28">
        <f t="shared" si="118"/>
        <v>46</v>
      </c>
      <c r="J221" s="28">
        <f t="shared" si="118"/>
        <v>46</v>
      </c>
      <c r="K221" s="28">
        <f t="shared" si="118"/>
        <v>46</v>
      </c>
      <c r="L221" s="28">
        <f t="shared" si="118"/>
        <v>46</v>
      </c>
      <c r="M221" s="28">
        <f t="shared" si="118"/>
        <v>46</v>
      </c>
      <c r="N221" s="28">
        <f t="shared" si="118"/>
        <v>45.999999999999986</v>
      </c>
      <c r="O221" s="28">
        <f t="shared" si="118"/>
        <v>46</v>
      </c>
      <c r="P221" s="28">
        <f t="shared" si="118"/>
        <v>45.999999999999993</v>
      </c>
      <c r="Q221" s="34">
        <f t="shared" si="118"/>
        <v>46</v>
      </c>
      <c r="R221" s="28">
        <f t="shared" si="118"/>
        <v>46</v>
      </c>
      <c r="S221" s="28"/>
      <c r="T221" s="28"/>
      <c r="U221" s="28"/>
    </row>
    <row r="222" spans="1:21">
      <c r="A222" s="28" t="s">
        <v>134</v>
      </c>
      <c r="B222" s="28">
        <f t="shared" ref="B222:R222" si="119">16/B220</f>
        <v>1.0320420873532283</v>
      </c>
      <c r="C222" s="28">
        <f t="shared" si="119"/>
        <v>1.0321162183306463</v>
      </c>
      <c r="D222" s="28">
        <f t="shared" si="119"/>
        <v>1.0287714813884112</v>
      </c>
      <c r="E222" s="28">
        <f t="shared" si="119"/>
        <v>1.0255360951865222</v>
      </c>
      <c r="F222" s="34">
        <f t="shared" si="119"/>
        <v>1.0297415895681419</v>
      </c>
      <c r="G222" s="28">
        <f t="shared" si="119"/>
        <v>1.031902485225948</v>
      </c>
      <c r="H222" s="98">
        <f t="shared" si="119"/>
        <v>1.031282523384172</v>
      </c>
      <c r="I222" s="28">
        <f t="shared" si="119"/>
        <v>1.0293929522912355</v>
      </c>
      <c r="J222" s="28">
        <f t="shared" si="119"/>
        <v>1.0264402001645281</v>
      </c>
      <c r="K222" s="28">
        <f t="shared" si="119"/>
        <v>1.0291444459530217</v>
      </c>
      <c r="L222" s="28">
        <f t="shared" si="119"/>
        <v>1.0272804789473993</v>
      </c>
      <c r="M222" s="28">
        <f t="shared" si="119"/>
        <v>1.0324483703767551</v>
      </c>
      <c r="N222" s="28">
        <f t="shared" si="119"/>
        <v>1.0302825924605101</v>
      </c>
      <c r="O222" s="28">
        <f t="shared" si="119"/>
        <v>1.0327831045962683</v>
      </c>
      <c r="P222" s="28">
        <f t="shared" si="119"/>
        <v>1.0230571957487862</v>
      </c>
      <c r="Q222" s="34">
        <f t="shared" si="119"/>
        <v>1.022753543068436</v>
      </c>
      <c r="R222" s="28">
        <f t="shared" si="119"/>
        <v>1.0286677765373662</v>
      </c>
      <c r="S222" s="28"/>
      <c r="T222" s="28"/>
      <c r="U222" s="28"/>
    </row>
    <row r="223" spans="1:21">
      <c r="A223" s="28" t="s">
        <v>135</v>
      </c>
      <c r="B223" s="28">
        <f t="shared" ref="B223:R223" si="120">8/B188</f>
        <v>1.1560568625859766</v>
      </c>
      <c r="C223" s="28">
        <f t="shared" si="120"/>
        <v>1.1610825974022869</v>
      </c>
      <c r="D223" s="28">
        <f t="shared" si="120"/>
        <v>1.1738168452688587</v>
      </c>
      <c r="E223" s="28">
        <f t="shared" si="120"/>
        <v>1.1954904936752953</v>
      </c>
      <c r="F223" s="34">
        <f t="shared" si="120"/>
        <v>1.164744107284023</v>
      </c>
      <c r="G223" s="28">
        <f t="shared" si="120"/>
        <v>1.1577494166732367</v>
      </c>
      <c r="H223" s="98">
        <f t="shared" si="120"/>
        <v>1.1707411798044598</v>
      </c>
      <c r="I223" s="28">
        <f t="shared" si="120"/>
        <v>1.1728597038563013</v>
      </c>
      <c r="J223" s="28">
        <f t="shared" si="120"/>
        <v>1.177084275236592</v>
      </c>
      <c r="K223" s="28">
        <f t="shared" si="120"/>
        <v>1.1663630906322555</v>
      </c>
      <c r="L223" s="28">
        <f t="shared" si="120"/>
        <v>1.1762902976357528</v>
      </c>
      <c r="M223" s="28">
        <f t="shared" si="120"/>
        <v>1.1522073761152218</v>
      </c>
      <c r="N223" s="28">
        <f t="shared" si="120"/>
        <v>1.1552978308721682</v>
      </c>
      <c r="O223" s="28">
        <f t="shared" si="120"/>
        <v>1.1503774349146731</v>
      </c>
      <c r="P223" s="28">
        <f t="shared" si="120"/>
        <v>1.2011773501139766</v>
      </c>
      <c r="Q223" s="34">
        <f t="shared" si="120"/>
        <v>1.2020662845341923</v>
      </c>
      <c r="R223" s="28">
        <f t="shared" si="120"/>
        <v>1.160819045275767</v>
      </c>
      <c r="S223" s="28"/>
      <c r="T223" s="28"/>
      <c r="U223" s="28"/>
    </row>
    <row r="224" spans="1:21">
      <c r="A224" s="28" t="s">
        <v>136</v>
      </c>
      <c r="B224" s="28">
        <f t="shared" ref="B224:R224" si="121">15/(B220-(B205+B209+B210))</f>
        <v>0.99559830351671974</v>
      </c>
      <c r="C224" s="28">
        <f t="shared" si="121"/>
        <v>0.99408190291025267</v>
      </c>
      <c r="D224" s="28">
        <f t="shared" si="121"/>
        <v>0.99514773369404319</v>
      </c>
      <c r="E224" s="28">
        <f t="shared" si="121"/>
        <v>0.99456960154026264</v>
      </c>
      <c r="F224" s="34">
        <f t="shared" si="121"/>
        <v>0.99727884281164736</v>
      </c>
      <c r="G224" s="28">
        <f t="shared" si="121"/>
        <v>0.99428465172858815</v>
      </c>
      <c r="H224" s="98">
        <f t="shared" si="121"/>
        <v>0.9928593360660084</v>
      </c>
      <c r="I224" s="28">
        <f t="shared" si="121"/>
        <v>0.99678904743027696</v>
      </c>
      <c r="J224" s="28">
        <f t="shared" si="121"/>
        <v>0.99667428924998525</v>
      </c>
      <c r="K224" s="28">
        <f t="shared" si="121"/>
        <v>0.99749485358228074</v>
      </c>
      <c r="L224" s="28">
        <f t="shared" si="121"/>
        <v>0.99319195025042539</v>
      </c>
      <c r="M224" s="28">
        <f t="shared" si="121"/>
        <v>0.99678426569637624</v>
      </c>
      <c r="N224" s="28">
        <f t="shared" si="121"/>
        <v>0.99808602107677513</v>
      </c>
      <c r="O224" s="28">
        <f t="shared" si="121"/>
        <v>0.99602346811663101</v>
      </c>
      <c r="P224" s="28">
        <f t="shared" si="121"/>
        <v>0.99802355393465436</v>
      </c>
      <c r="Q224" s="34">
        <f t="shared" si="121"/>
        <v>0.99499058741607249</v>
      </c>
      <c r="R224" s="28">
        <f t="shared" si="121"/>
        <v>0.99419011983326888</v>
      </c>
      <c r="S224" s="28"/>
      <c r="T224" s="28"/>
      <c r="U224" s="28"/>
    </row>
    <row r="225" spans="1:21">
      <c r="A225" s="28" t="s">
        <v>137</v>
      </c>
      <c r="B225" s="28">
        <f t="shared" ref="B225:R225" si="122">2/(B204+B208)</f>
        <v>1.0751750826740925</v>
      </c>
      <c r="C225" s="28">
        <f t="shared" si="122"/>
        <v>1.0559513671965444</v>
      </c>
      <c r="D225" s="28">
        <f t="shared" si="122"/>
        <v>1.0647438596106158</v>
      </c>
      <c r="E225" s="28">
        <f t="shared" si="122"/>
        <v>1.0648295724852903</v>
      </c>
      <c r="F225" s="34">
        <f t="shared" si="122"/>
        <v>1.0853970063340472</v>
      </c>
      <c r="G225" s="28">
        <f t="shared" si="122"/>
        <v>1.0751825871084084</v>
      </c>
      <c r="H225" s="98">
        <f t="shared" si="122"/>
        <v>1.0494179013902665</v>
      </c>
      <c r="I225" s="28">
        <f t="shared" si="122"/>
        <v>1.0926397559907446</v>
      </c>
      <c r="J225" s="28">
        <f t="shared" si="122"/>
        <v>1.0778052448219733</v>
      </c>
      <c r="K225" s="28">
        <f t="shared" si="122"/>
        <v>1.1129581055573838</v>
      </c>
      <c r="L225" s="28">
        <f t="shared" si="122"/>
        <v>1.0575613546749301</v>
      </c>
      <c r="M225" s="28">
        <f t="shared" si="122"/>
        <v>1.1080609996659874</v>
      </c>
      <c r="N225" s="28">
        <f t="shared" si="122"/>
        <v>1.1302879614940422</v>
      </c>
      <c r="O225" s="28">
        <f t="shared" si="122"/>
        <v>1.089719692590611</v>
      </c>
      <c r="P225" s="28">
        <f t="shared" si="122"/>
        <v>1.0943712477949685</v>
      </c>
      <c r="Q225" s="34">
        <f t="shared" si="122"/>
        <v>1.0845447077041996</v>
      </c>
      <c r="R225" s="28">
        <f t="shared" si="122"/>
        <v>1.0820906414562779</v>
      </c>
      <c r="S225" s="28"/>
      <c r="T225" s="28"/>
      <c r="U225" s="28"/>
    </row>
    <row r="226" spans="1:21">
      <c r="A226" s="28" t="s">
        <v>138</v>
      </c>
      <c r="B226" s="28">
        <f>1</f>
        <v>1</v>
      </c>
      <c r="C226" s="28">
        <f>1</f>
        <v>1</v>
      </c>
      <c r="D226" s="28">
        <f>1</f>
        <v>1</v>
      </c>
      <c r="E226" s="28">
        <f>1</f>
        <v>1</v>
      </c>
      <c r="F226" s="34">
        <f>1</f>
        <v>1</v>
      </c>
      <c r="G226" s="28">
        <f>1</f>
        <v>1</v>
      </c>
      <c r="H226" s="98">
        <f>1</f>
        <v>1</v>
      </c>
      <c r="I226" s="28">
        <f>1</f>
        <v>1</v>
      </c>
      <c r="J226" s="28">
        <f>1</f>
        <v>1</v>
      </c>
      <c r="K226" s="28">
        <f>1</f>
        <v>1</v>
      </c>
      <c r="L226" s="28">
        <f>1</f>
        <v>1</v>
      </c>
      <c r="M226" s="28">
        <f>1</f>
        <v>1</v>
      </c>
      <c r="N226" s="28">
        <f>1</f>
        <v>1</v>
      </c>
      <c r="O226" s="28">
        <f>1</f>
        <v>1</v>
      </c>
      <c r="P226" s="28">
        <f>1</f>
        <v>1</v>
      </c>
      <c r="Q226" s="34">
        <f>1</f>
        <v>1</v>
      </c>
      <c r="R226" s="28">
        <f>1</f>
        <v>1</v>
      </c>
      <c r="S226" s="28"/>
      <c r="T226" s="28"/>
      <c r="U226" s="28"/>
    </row>
    <row r="227" spans="1:21">
      <c r="A227" s="28" t="s">
        <v>139</v>
      </c>
      <c r="B227" s="28">
        <f t="shared" ref="B227:R227" si="123">8/(B188+B191)</f>
        <v>0.97737165163466244</v>
      </c>
      <c r="C227" s="28">
        <f t="shared" si="123"/>
        <v>0.975516293528079</v>
      </c>
      <c r="D227" s="28">
        <f t="shared" si="123"/>
        <v>0.9800774269128405</v>
      </c>
      <c r="E227" s="28">
        <f t="shared" si="123"/>
        <v>0.97832039819217431</v>
      </c>
      <c r="F227" s="34">
        <f t="shared" si="123"/>
        <v>0.97692881672492382</v>
      </c>
      <c r="G227" s="28">
        <f t="shared" si="123"/>
        <v>0.9789030294904959</v>
      </c>
      <c r="H227" s="98">
        <f t="shared" si="123"/>
        <v>0.97328651110448339</v>
      </c>
      <c r="I227" s="28">
        <f t="shared" si="123"/>
        <v>0.97865582517836713</v>
      </c>
      <c r="J227" s="28">
        <f t="shared" si="123"/>
        <v>0.98057245942599713</v>
      </c>
      <c r="K227" s="28">
        <f t="shared" si="123"/>
        <v>0.97838401084009408</v>
      </c>
      <c r="L227" s="28">
        <f t="shared" si="123"/>
        <v>0.97396405964290222</v>
      </c>
      <c r="M227" s="28">
        <f t="shared" si="123"/>
        <v>0.97766421947417326</v>
      </c>
      <c r="N227" s="28">
        <f t="shared" si="123"/>
        <v>0.977513293517146</v>
      </c>
      <c r="O227" s="28">
        <f t="shared" si="123"/>
        <v>0.97759511718807046</v>
      </c>
      <c r="P227" s="28">
        <f t="shared" si="123"/>
        <v>0.97762093334304145</v>
      </c>
      <c r="Q227" s="34">
        <f t="shared" si="123"/>
        <v>0.98026721655160931</v>
      </c>
      <c r="R227" s="28">
        <f t="shared" si="123"/>
        <v>0.9825505444593593</v>
      </c>
      <c r="S227" s="28"/>
      <c r="T227" s="28"/>
      <c r="U227" s="28"/>
    </row>
    <row r="228" spans="1:21">
      <c r="A228" s="28" t="s">
        <v>140</v>
      </c>
      <c r="B228" s="28">
        <f t="shared" ref="B228:R228" si="124">15/(B220-B210)</f>
        <v>0.97601206533467044</v>
      </c>
      <c r="C228" s="28">
        <f t="shared" si="124"/>
        <v>0.97692391067568962</v>
      </c>
      <c r="D228" s="28">
        <f t="shared" si="124"/>
        <v>0.97471580644035472</v>
      </c>
      <c r="E228" s="28">
        <f t="shared" si="124"/>
        <v>0.9721160603321789</v>
      </c>
      <c r="F228" s="34">
        <f t="shared" si="124"/>
        <v>0.97480069841954109</v>
      </c>
      <c r="G228" s="28">
        <f t="shared" si="124"/>
        <v>0.97636638257680197</v>
      </c>
      <c r="H228" s="98">
        <f t="shared" si="124"/>
        <v>0.9763789257161849</v>
      </c>
      <c r="I228" s="28">
        <f t="shared" si="124"/>
        <v>0.97464600979207761</v>
      </c>
      <c r="J228" s="28">
        <f t="shared" si="124"/>
        <v>0.97265750392182382</v>
      </c>
      <c r="K228" s="28">
        <f t="shared" si="124"/>
        <v>0.97378041908896029</v>
      </c>
      <c r="L228" s="28">
        <f t="shared" si="124"/>
        <v>0.97383641472846416</v>
      </c>
      <c r="M228" s="28">
        <f t="shared" si="124"/>
        <v>0.97602615992677433</v>
      </c>
      <c r="N228" s="28">
        <f t="shared" si="124"/>
        <v>0.97430418681355102</v>
      </c>
      <c r="O228" s="28">
        <f t="shared" si="124"/>
        <v>0.97616423152834852</v>
      </c>
      <c r="P228" s="28">
        <f t="shared" si="124"/>
        <v>0.9703321050836593</v>
      </c>
      <c r="Q228" s="34">
        <f t="shared" si="124"/>
        <v>0.96945565570629499</v>
      </c>
      <c r="R228" s="28">
        <f t="shared" si="124"/>
        <v>0.9734644632672409</v>
      </c>
      <c r="S228" s="28"/>
      <c r="T228" s="28"/>
      <c r="U228" s="28"/>
    </row>
    <row r="229" spans="1:21">
      <c r="A229" s="28" t="s">
        <v>141</v>
      </c>
      <c r="B229" s="28">
        <f t="shared" ref="B229:R229" si="125">12.9/(B220-(B200+B204+B205+B208+B209+B210))</f>
        <v>0.97681723443652224</v>
      </c>
      <c r="C229" s="28">
        <f t="shared" si="125"/>
        <v>0.97762279614495495</v>
      </c>
      <c r="D229" s="28">
        <f t="shared" si="125"/>
        <v>0.97766135907833918</v>
      </c>
      <c r="E229" s="28">
        <f t="shared" si="125"/>
        <v>0.97700139532620434</v>
      </c>
      <c r="F229" s="34">
        <f t="shared" si="125"/>
        <v>0.97739971589076213</v>
      </c>
      <c r="G229" s="28">
        <f t="shared" si="125"/>
        <v>0.97534613448638885</v>
      </c>
      <c r="H229" s="98">
        <f t="shared" si="125"/>
        <v>0.97712010079752465</v>
      </c>
      <c r="I229" s="28">
        <f t="shared" si="125"/>
        <v>0.97595002083186067</v>
      </c>
      <c r="J229" s="28">
        <f t="shared" si="125"/>
        <v>0.97768533215729869</v>
      </c>
      <c r="K229" s="28">
        <f t="shared" si="125"/>
        <v>0.97427176839571961</v>
      </c>
      <c r="L229" s="28">
        <f t="shared" si="125"/>
        <v>0.97640893664240191</v>
      </c>
      <c r="M229" s="28">
        <f t="shared" si="125"/>
        <v>0.97406739268493669</v>
      </c>
      <c r="N229" s="28">
        <f t="shared" si="125"/>
        <v>0.97290173393086388</v>
      </c>
      <c r="O229" s="28">
        <f t="shared" si="125"/>
        <v>0.97545839296408965</v>
      </c>
      <c r="P229" s="28">
        <f t="shared" si="125"/>
        <v>0.97711194729056006</v>
      </c>
      <c r="Q229" s="34">
        <f t="shared" si="125"/>
        <v>0.97495147865725629</v>
      </c>
      <c r="R229" s="28">
        <f t="shared" si="125"/>
        <v>0.97436561295692803</v>
      </c>
      <c r="S229" s="28"/>
      <c r="T229" s="28"/>
      <c r="U229" s="28"/>
    </row>
    <row r="230" spans="1:21">
      <c r="A230" s="28" t="s">
        <v>142</v>
      </c>
      <c r="B230" s="28">
        <f t="shared" ref="B230:R230" si="126">36/(46+B191+B188+B195)</f>
        <v>0.66240042725631021</v>
      </c>
      <c r="C230" s="28">
        <f t="shared" si="126"/>
        <v>0.66225632085323283</v>
      </c>
      <c r="D230" s="28">
        <f t="shared" si="126"/>
        <v>0.66224204634472295</v>
      </c>
      <c r="E230" s="28">
        <f t="shared" si="126"/>
        <v>0.66175272797004481</v>
      </c>
      <c r="F230" s="34">
        <f t="shared" si="126"/>
        <v>0.6621197475318964</v>
      </c>
      <c r="G230" s="28">
        <f t="shared" si="126"/>
        <v>0.66255093144079824</v>
      </c>
      <c r="H230" s="98">
        <f t="shared" si="126"/>
        <v>0.66198524840995188</v>
      </c>
      <c r="I230" s="28">
        <f t="shared" si="126"/>
        <v>0.6619954205539087</v>
      </c>
      <c r="J230" s="28">
        <f t="shared" si="126"/>
        <v>0.66222644629421112</v>
      </c>
      <c r="K230" s="28">
        <f t="shared" si="126"/>
        <v>0.66217092488671903</v>
      </c>
      <c r="L230" s="28">
        <f t="shared" si="126"/>
        <v>0.662160975478707</v>
      </c>
      <c r="M230" s="28">
        <f t="shared" si="126"/>
        <v>0.66240982879304378</v>
      </c>
      <c r="N230" s="28">
        <f t="shared" si="126"/>
        <v>0.66236786223966726</v>
      </c>
      <c r="O230" s="28">
        <f t="shared" si="126"/>
        <v>0.66251306992526682</v>
      </c>
      <c r="P230" s="28">
        <f t="shared" si="126"/>
        <v>0.66143706427471849</v>
      </c>
      <c r="Q230" s="34">
        <f t="shared" si="126"/>
        <v>0.66184822227534057</v>
      </c>
      <c r="R230" s="28">
        <f t="shared" si="126"/>
        <v>0.66293072654430296</v>
      </c>
      <c r="S230" s="28"/>
      <c r="T230" s="28"/>
      <c r="U230" s="28"/>
    </row>
    <row r="231" spans="1:21">
      <c r="A231" s="28" t="s">
        <v>143</v>
      </c>
      <c r="B231" s="28">
        <f t="shared" ref="B231:R231" si="127">1-((B196+B199)/46)</f>
        <v>0.96209411798023292</v>
      </c>
      <c r="C231" s="28">
        <f t="shared" si="127"/>
        <v>0.96271669535314541</v>
      </c>
      <c r="D231" s="28">
        <f t="shared" si="127"/>
        <v>0.9617893160484956</v>
      </c>
      <c r="E231" s="28">
        <f t="shared" si="127"/>
        <v>0.95946538994193864</v>
      </c>
      <c r="F231" s="34">
        <f t="shared" si="127"/>
        <v>0.9619677960207037</v>
      </c>
      <c r="G231" s="28">
        <f t="shared" si="127"/>
        <v>0.96212413743877589</v>
      </c>
      <c r="H231" s="98">
        <f t="shared" si="127"/>
        <v>0.95948821533340611</v>
      </c>
      <c r="I231" s="28">
        <f t="shared" si="127"/>
        <v>0.96288917889843817</v>
      </c>
      <c r="J231" s="28">
        <f t="shared" si="127"/>
        <v>0.96150798940217186</v>
      </c>
      <c r="K231" s="28">
        <f t="shared" si="127"/>
        <v>0.96123632660937808</v>
      </c>
      <c r="L231" s="28">
        <f t="shared" si="127"/>
        <v>0.95943078120365599</v>
      </c>
      <c r="M231" s="28">
        <f t="shared" si="127"/>
        <v>0.96334280421701668</v>
      </c>
      <c r="N231" s="28">
        <f t="shared" si="127"/>
        <v>0.96302993606799026</v>
      </c>
      <c r="O231" s="28">
        <f t="shared" si="127"/>
        <v>0.9619457685477335</v>
      </c>
      <c r="P231" s="28">
        <f t="shared" si="127"/>
        <v>0.96257587295820191</v>
      </c>
      <c r="Q231" s="34">
        <f t="shared" si="127"/>
        <v>0.96058547116789916</v>
      </c>
      <c r="R231" s="28">
        <f t="shared" si="127"/>
        <v>0.96129372795926427</v>
      </c>
      <c r="S231" s="28"/>
      <c r="T231" s="28"/>
      <c r="U231" s="28"/>
    </row>
    <row r="232" spans="1:21">
      <c r="A232" s="28" t="s">
        <v>144</v>
      </c>
      <c r="B232" s="28">
        <f t="shared" ref="B232:R232" si="128">MIN(B222:B226)</f>
        <v>0.99559830351671974</v>
      </c>
      <c r="C232" s="28">
        <f t="shared" si="128"/>
        <v>0.99408190291025267</v>
      </c>
      <c r="D232" s="28">
        <f t="shared" si="128"/>
        <v>0.99514773369404319</v>
      </c>
      <c r="E232" s="28">
        <f t="shared" si="128"/>
        <v>0.99456960154026264</v>
      </c>
      <c r="F232" s="34">
        <f t="shared" si="128"/>
        <v>0.99727884281164736</v>
      </c>
      <c r="G232" s="28">
        <f t="shared" si="128"/>
        <v>0.99428465172858815</v>
      </c>
      <c r="H232" s="98">
        <f t="shared" si="128"/>
        <v>0.9928593360660084</v>
      </c>
      <c r="I232" s="28">
        <f t="shared" si="128"/>
        <v>0.99678904743027696</v>
      </c>
      <c r="J232" s="28">
        <f t="shared" si="128"/>
        <v>0.99667428924998525</v>
      </c>
      <c r="K232" s="28">
        <f t="shared" si="128"/>
        <v>0.99749485358228074</v>
      </c>
      <c r="L232" s="28">
        <f t="shared" si="128"/>
        <v>0.99319195025042539</v>
      </c>
      <c r="M232" s="28">
        <f t="shared" si="128"/>
        <v>0.99678426569637624</v>
      </c>
      <c r="N232" s="28">
        <f t="shared" si="128"/>
        <v>0.99808602107677513</v>
      </c>
      <c r="O232" s="28">
        <f t="shared" si="128"/>
        <v>0.99602346811663101</v>
      </c>
      <c r="P232" s="28">
        <f t="shared" si="128"/>
        <v>0.99802355393465436</v>
      </c>
      <c r="Q232" s="34">
        <f t="shared" si="128"/>
        <v>0.99499058741607249</v>
      </c>
      <c r="R232" s="28">
        <f t="shared" si="128"/>
        <v>0.99419011983326888</v>
      </c>
      <c r="S232" s="28"/>
      <c r="T232" s="28"/>
      <c r="U232" s="28"/>
    </row>
    <row r="233" spans="1:21">
      <c r="A233" s="28" t="s">
        <v>145</v>
      </c>
      <c r="B233" s="28">
        <f t="shared" ref="B233:R233" si="129">MAX(B227:B231)</f>
        <v>0.97737165163466244</v>
      </c>
      <c r="C233" s="28">
        <f t="shared" si="129"/>
        <v>0.97762279614495495</v>
      </c>
      <c r="D233" s="28">
        <f t="shared" si="129"/>
        <v>0.9800774269128405</v>
      </c>
      <c r="E233" s="28">
        <f t="shared" si="129"/>
        <v>0.97832039819217431</v>
      </c>
      <c r="F233" s="34">
        <f t="shared" si="129"/>
        <v>0.97739971589076213</v>
      </c>
      <c r="G233" s="28">
        <f t="shared" si="129"/>
        <v>0.9789030294904959</v>
      </c>
      <c r="H233" s="98">
        <f t="shared" si="129"/>
        <v>0.97712010079752465</v>
      </c>
      <c r="I233" s="28">
        <f t="shared" si="129"/>
        <v>0.97865582517836713</v>
      </c>
      <c r="J233" s="28">
        <f t="shared" si="129"/>
        <v>0.98057245942599713</v>
      </c>
      <c r="K233" s="28">
        <f t="shared" si="129"/>
        <v>0.97838401084009408</v>
      </c>
      <c r="L233" s="28">
        <f t="shared" si="129"/>
        <v>0.97640893664240191</v>
      </c>
      <c r="M233" s="28">
        <f t="shared" si="129"/>
        <v>0.97766421947417326</v>
      </c>
      <c r="N233" s="28">
        <f t="shared" si="129"/>
        <v>0.977513293517146</v>
      </c>
      <c r="O233" s="28">
        <f t="shared" si="129"/>
        <v>0.97759511718807046</v>
      </c>
      <c r="P233" s="28">
        <f t="shared" si="129"/>
        <v>0.97762093334304145</v>
      </c>
      <c r="Q233" s="34">
        <f t="shared" si="129"/>
        <v>0.98026721655160931</v>
      </c>
      <c r="R233" s="28">
        <f t="shared" si="129"/>
        <v>0.9825505444593593</v>
      </c>
      <c r="S233" s="28"/>
      <c r="T233" s="28"/>
      <c r="U233" s="28"/>
    </row>
    <row r="234" spans="1:21">
      <c r="A234" s="28" t="s">
        <v>146</v>
      </c>
      <c r="B234" s="28">
        <f t="shared" ref="B234:R234" si="130">AVERAGE(B232:B233)</f>
        <v>0.98648497757569109</v>
      </c>
      <c r="C234" s="28">
        <f t="shared" si="130"/>
        <v>0.98585234952760381</v>
      </c>
      <c r="D234" s="28">
        <f t="shared" si="130"/>
        <v>0.9876125803034419</v>
      </c>
      <c r="E234" s="28">
        <f t="shared" si="130"/>
        <v>0.98644499986621847</v>
      </c>
      <c r="F234" s="34">
        <f t="shared" si="130"/>
        <v>0.9873392793512048</v>
      </c>
      <c r="G234" s="28">
        <f t="shared" si="130"/>
        <v>0.98659384060954203</v>
      </c>
      <c r="H234" s="98">
        <f t="shared" si="130"/>
        <v>0.98498971843176653</v>
      </c>
      <c r="I234" s="28">
        <f t="shared" si="130"/>
        <v>0.98772243630432199</v>
      </c>
      <c r="J234" s="28">
        <f t="shared" si="130"/>
        <v>0.98862337433799119</v>
      </c>
      <c r="K234" s="28">
        <f t="shared" si="130"/>
        <v>0.98793943221118741</v>
      </c>
      <c r="L234" s="28">
        <f t="shared" si="130"/>
        <v>0.98480044344641371</v>
      </c>
      <c r="M234" s="28">
        <f t="shared" si="130"/>
        <v>0.98722424258527475</v>
      </c>
      <c r="N234" s="28">
        <f t="shared" si="130"/>
        <v>0.98779965729696051</v>
      </c>
      <c r="O234" s="28">
        <f t="shared" si="130"/>
        <v>0.98680929265235073</v>
      </c>
      <c r="P234" s="28">
        <f t="shared" si="130"/>
        <v>0.98782224363884796</v>
      </c>
      <c r="Q234" s="34">
        <f t="shared" si="130"/>
        <v>0.9876289019838409</v>
      </c>
      <c r="R234" s="28">
        <f t="shared" si="130"/>
        <v>0.98837033214631409</v>
      </c>
      <c r="S234" s="28"/>
      <c r="T234" s="28"/>
      <c r="U234" s="2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9"/>
  <sheetViews>
    <sheetView topLeftCell="A106" workbookViewId="0">
      <selection activeCell="O131" sqref="O131"/>
    </sheetView>
  </sheetViews>
  <sheetFormatPr defaultRowHeight="15"/>
  <cols>
    <col min="14" max="14" width="13.7109375" bestFit="1" customWidth="1"/>
    <col min="15" max="15" width="3.7109375" bestFit="1" customWidth="1"/>
    <col min="16" max="16" width="4.42578125" customWidth="1"/>
    <col min="17" max="17" width="4.85546875" bestFit="1" customWidth="1"/>
  </cols>
  <sheetData>
    <row r="1" spans="1:7">
      <c r="A1" s="11" t="s">
        <v>13</v>
      </c>
      <c r="E1" s="12"/>
      <c r="F1" s="12"/>
      <c r="G1" s="12"/>
    </row>
    <row r="2" spans="1:7">
      <c r="A2" s="11" t="s">
        <v>14</v>
      </c>
      <c r="E2" s="12"/>
      <c r="F2" s="12"/>
      <c r="G2" s="12"/>
    </row>
    <row r="3" spans="1:7">
      <c r="E3" s="12"/>
      <c r="F3" s="12"/>
      <c r="G3" s="12"/>
    </row>
    <row r="4" spans="1:7">
      <c r="A4" s="13" t="s">
        <v>15</v>
      </c>
      <c r="E4" s="12"/>
      <c r="F4" s="12"/>
      <c r="G4" s="12"/>
    </row>
    <row r="5" spans="1:7">
      <c r="A5" t="s">
        <v>16</v>
      </c>
      <c r="B5" t="s">
        <v>17</v>
      </c>
      <c r="E5" s="12"/>
      <c r="F5" s="12"/>
      <c r="G5" s="12"/>
    </row>
    <row r="6" spans="1:7">
      <c r="B6" t="s">
        <v>18</v>
      </c>
      <c r="E6" s="12"/>
      <c r="F6" s="12"/>
      <c r="G6" s="12"/>
    </row>
    <row r="7" spans="1:7">
      <c r="B7" t="s">
        <v>19</v>
      </c>
      <c r="E7" s="12"/>
      <c r="F7" s="12"/>
      <c r="G7" s="12"/>
    </row>
    <row r="8" spans="1:7">
      <c r="B8" t="s">
        <v>20</v>
      </c>
      <c r="E8" s="12"/>
      <c r="F8" s="12"/>
      <c r="G8" s="12"/>
    </row>
    <row r="9" spans="1:7">
      <c r="B9" t="s">
        <v>21</v>
      </c>
      <c r="E9" s="12"/>
      <c r="F9" s="12"/>
      <c r="G9" s="12"/>
    </row>
    <row r="10" spans="1:7">
      <c r="B10" t="s">
        <v>22</v>
      </c>
      <c r="E10" s="12"/>
      <c r="F10" s="12"/>
      <c r="G10" s="12"/>
    </row>
    <row r="11" spans="1:7">
      <c r="B11" t="s">
        <v>23</v>
      </c>
      <c r="E11" s="12"/>
      <c r="F11" s="12"/>
      <c r="G11" s="12"/>
    </row>
    <row r="12" spans="1:7">
      <c r="B12" t="s">
        <v>24</v>
      </c>
      <c r="E12" s="12"/>
      <c r="F12" s="12"/>
      <c r="G12" s="12"/>
    </row>
    <row r="13" spans="1:7">
      <c r="E13" s="12"/>
      <c r="F13" s="12"/>
      <c r="G13" s="12"/>
    </row>
    <row r="14" spans="1:7">
      <c r="A14" t="s">
        <v>25</v>
      </c>
      <c r="E14" s="12"/>
      <c r="F14" s="12"/>
      <c r="G14" s="12"/>
    </row>
    <row r="15" spans="1:7">
      <c r="B15" t="s">
        <v>26</v>
      </c>
      <c r="E15" s="12"/>
      <c r="F15" s="12"/>
      <c r="G15" s="12"/>
    </row>
    <row r="16" spans="1:7">
      <c r="A16" s="12"/>
      <c r="B16" s="14" t="s">
        <v>27</v>
      </c>
      <c r="E16" s="12"/>
      <c r="F16" s="12"/>
      <c r="G16" s="12"/>
    </row>
    <row r="17" spans="1:12">
      <c r="A17" s="12"/>
      <c r="B17" s="14"/>
      <c r="E17" s="12"/>
      <c r="F17" s="12"/>
      <c r="G17" s="12"/>
    </row>
    <row r="18" spans="1:12">
      <c r="A18" s="15" t="s">
        <v>28</v>
      </c>
      <c r="E18" s="12"/>
      <c r="F18" s="11" t="s">
        <v>29</v>
      </c>
      <c r="G18" s="12"/>
    </row>
    <row r="19" spans="1:12">
      <c r="A19" s="16" t="s">
        <v>30</v>
      </c>
      <c r="B19">
        <v>77</v>
      </c>
      <c r="C19">
        <v>76</v>
      </c>
      <c r="D19">
        <v>79</v>
      </c>
      <c r="E19">
        <v>64</v>
      </c>
      <c r="F19">
        <v>78</v>
      </c>
      <c r="G19">
        <v>66</v>
      </c>
      <c r="H19">
        <v>69</v>
      </c>
      <c r="I19">
        <v>80</v>
      </c>
      <c r="J19">
        <v>65</v>
      </c>
      <c r="K19">
        <v>68</v>
      </c>
      <c r="L19">
        <v>67</v>
      </c>
    </row>
    <row r="20" spans="1:12">
      <c r="A20" s="17" t="s">
        <v>31</v>
      </c>
      <c r="B20" t="s">
        <v>32</v>
      </c>
      <c r="C20" t="s">
        <v>32</v>
      </c>
      <c r="D20" t="s">
        <v>33</v>
      </c>
      <c r="E20" t="s">
        <v>32</v>
      </c>
      <c r="F20" t="s">
        <v>34</v>
      </c>
      <c r="G20" t="s">
        <v>33</v>
      </c>
      <c r="H20" t="s">
        <v>33</v>
      </c>
      <c r="I20" t="s">
        <v>33</v>
      </c>
      <c r="J20" t="s">
        <v>34</v>
      </c>
      <c r="K20" t="s">
        <v>34</v>
      </c>
      <c r="L20" t="s">
        <v>32</v>
      </c>
    </row>
    <row r="21" spans="1:12">
      <c r="A21" s="18" t="s">
        <v>35</v>
      </c>
      <c r="B21" s="18">
        <v>48.466000000000001</v>
      </c>
      <c r="C21" s="18">
        <v>48.438000000000002</v>
      </c>
      <c r="D21" s="18">
        <v>47.587000000000003</v>
      </c>
      <c r="E21" s="18">
        <v>47.784999999999997</v>
      </c>
      <c r="F21" s="18">
        <v>47.155999999999999</v>
      </c>
      <c r="G21" s="18">
        <v>47.604999999999997</v>
      </c>
      <c r="H21" s="18">
        <v>47.085000000000001</v>
      </c>
      <c r="I21" s="18">
        <v>46.457999999999998</v>
      </c>
      <c r="J21" s="18">
        <v>46.917000000000002</v>
      </c>
      <c r="K21" s="18">
        <v>45.485999999999997</v>
      </c>
      <c r="L21" s="18">
        <v>45.357999999999997</v>
      </c>
    </row>
    <row r="22" spans="1:12">
      <c r="A22" s="18" t="s">
        <v>36</v>
      </c>
      <c r="B22" s="18">
        <v>0.90300000000000002</v>
      </c>
      <c r="C22" s="18">
        <v>1.0109999999999999</v>
      </c>
      <c r="D22" s="18">
        <v>1.151</v>
      </c>
      <c r="E22" s="18">
        <v>1.1419999999999999</v>
      </c>
      <c r="F22" s="18">
        <v>1.1739999999999999</v>
      </c>
      <c r="G22" s="18">
        <v>1.2709999999999999</v>
      </c>
      <c r="H22" s="18">
        <v>1.411</v>
      </c>
      <c r="I22" s="18">
        <v>1.35</v>
      </c>
      <c r="J22" s="18">
        <v>1.3029999999999999</v>
      </c>
      <c r="K22" s="18">
        <v>2.2360000000000002</v>
      </c>
      <c r="L22" s="18">
        <v>2.226</v>
      </c>
    </row>
    <row r="23" spans="1:12">
      <c r="A23" s="18" t="s">
        <v>37</v>
      </c>
      <c r="B23" s="18">
        <v>5.9589999999999996</v>
      </c>
      <c r="C23" s="18">
        <v>6.2220000000000004</v>
      </c>
      <c r="D23" s="18">
        <v>6.6529999999999996</v>
      </c>
      <c r="E23" s="18">
        <v>6.9189999999999996</v>
      </c>
      <c r="F23" s="18">
        <v>6.9210000000000003</v>
      </c>
      <c r="G23" s="18">
        <v>6.96</v>
      </c>
      <c r="H23" s="18">
        <v>7.2569999999999997</v>
      </c>
      <c r="I23" s="18">
        <v>7.383</v>
      </c>
      <c r="J23" s="18">
        <v>7.5519999999999996</v>
      </c>
      <c r="K23" s="18">
        <v>8.2639999999999993</v>
      </c>
      <c r="L23" s="18">
        <v>8.36</v>
      </c>
    </row>
    <row r="24" spans="1:12">
      <c r="A24" s="18" t="s">
        <v>38</v>
      </c>
      <c r="B24" s="18">
        <v>14.298999999999999</v>
      </c>
      <c r="C24" s="18">
        <v>14.377000000000001</v>
      </c>
      <c r="D24" s="18">
        <v>14.742000000000001</v>
      </c>
      <c r="E24" s="18">
        <v>14.86</v>
      </c>
      <c r="F24" s="18">
        <v>14.766</v>
      </c>
      <c r="G24" s="18">
        <v>15.198</v>
      </c>
      <c r="H24" s="18">
        <v>14.664</v>
      </c>
      <c r="I24" s="18">
        <v>15.17</v>
      </c>
      <c r="J24" s="18">
        <v>15.164</v>
      </c>
      <c r="K24" s="18">
        <v>15.147</v>
      </c>
      <c r="L24" s="18">
        <v>14.708</v>
      </c>
    </row>
    <row r="25" spans="1:12">
      <c r="A25" s="18" t="s">
        <v>39</v>
      </c>
      <c r="B25" s="18">
        <v>14.555</v>
      </c>
      <c r="C25" s="18">
        <v>14.045999999999999</v>
      </c>
      <c r="D25" s="18">
        <v>13.885</v>
      </c>
      <c r="E25" s="18">
        <v>13.531000000000001</v>
      </c>
      <c r="F25" s="18">
        <v>13.648</v>
      </c>
      <c r="G25" s="18">
        <v>12.909000000000001</v>
      </c>
      <c r="H25" s="18">
        <v>13.077999999999999</v>
      </c>
      <c r="I25" s="18">
        <v>12.926</v>
      </c>
      <c r="J25" s="18">
        <v>13.162000000000001</v>
      </c>
      <c r="K25" s="18">
        <v>12.807</v>
      </c>
      <c r="L25" s="18">
        <v>12.987</v>
      </c>
    </row>
    <row r="26" spans="1:12">
      <c r="A26" s="18" t="s">
        <v>40</v>
      </c>
      <c r="B26" s="18">
        <v>0.72</v>
      </c>
      <c r="C26" s="18">
        <v>0.69099999999999995</v>
      </c>
      <c r="D26" s="18">
        <v>0.69899999999999995</v>
      </c>
      <c r="E26" s="18">
        <v>0.66400000000000003</v>
      </c>
      <c r="F26" s="18">
        <v>0.73199999999999998</v>
      </c>
      <c r="G26" s="18">
        <v>0.69799999999999995</v>
      </c>
      <c r="H26" s="18">
        <v>0.68600000000000005</v>
      </c>
      <c r="I26" s="18">
        <v>0.65300000000000002</v>
      </c>
      <c r="J26" s="18">
        <v>0.72099999999999997</v>
      </c>
      <c r="K26" s="18">
        <v>0.64500000000000002</v>
      </c>
      <c r="L26" s="18">
        <v>0.57799999999999996</v>
      </c>
    </row>
    <row r="27" spans="1:12">
      <c r="A27" s="18" t="s">
        <v>41</v>
      </c>
      <c r="B27" s="18">
        <v>11.715</v>
      </c>
      <c r="C27" s="18">
        <v>11.840999999999999</v>
      </c>
      <c r="D27" s="18">
        <v>11.672000000000001</v>
      </c>
      <c r="E27" s="18">
        <v>11.444000000000001</v>
      </c>
      <c r="F27" s="18">
        <v>11.603</v>
      </c>
      <c r="G27" s="18">
        <v>11.398</v>
      </c>
      <c r="H27" s="18">
        <v>11.297000000000001</v>
      </c>
      <c r="I27" s="18">
        <v>11.859</v>
      </c>
      <c r="J27" s="18">
        <v>11.255000000000001</v>
      </c>
      <c r="K27" s="18">
        <v>10.773999999999999</v>
      </c>
      <c r="L27" s="18">
        <v>10.694000000000001</v>
      </c>
    </row>
    <row r="28" spans="1:12">
      <c r="A28" s="18" t="s">
        <v>42</v>
      </c>
      <c r="B28" s="18">
        <v>0.85299999999999998</v>
      </c>
      <c r="C28" s="18">
        <v>0.84899999999999998</v>
      </c>
      <c r="D28" s="18">
        <v>1.113</v>
      </c>
      <c r="E28" s="18">
        <v>0.93899999999999995</v>
      </c>
      <c r="F28" s="18">
        <v>0.95299999999999996</v>
      </c>
      <c r="G28" s="18">
        <v>0.81699999999999995</v>
      </c>
      <c r="H28" s="18">
        <v>1.1319999999999999</v>
      </c>
      <c r="I28" s="18">
        <v>0.93500000000000005</v>
      </c>
      <c r="J28" s="18">
        <v>1.105</v>
      </c>
      <c r="K28" s="18">
        <v>1.607</v>
      </c>
      <c r="L28" s="18">
        <v>1.6479999999999999</v>
      </c>
    </row>
    <row r="29" spans="1:12">
      <c r="A29" s="18" t="s">
        <v>43</v>
      </c>
      <c r="B29" s="18">
        <v>0.505</v>
      </c>
      <c r="C29" s="18">
        <v>0.52100000000000002</v>
      </c>
      <c r="D29" s="18">
        <v>0.60099999999999998</v>
      </c>
      <c r="E29" s="18">
        <v>0.67400000000000004</v>
      </c>
      <c r="F29" s="18">
        <v>0.68500000000000005</v>
      </c>
      <c r="G29" s="18">
        <v>0.70099999999999996</v>
      </c>
      <c r="H29" s="18">
        <v>0.7</v>
      </c>
      <c r="I29" s="18">
        <v>0.70099999999999996</v>
      </c>
      <c r="J29" s="18">
        <v>0.79100000000000004</v>
      </c>
      <c r="K29" s="18">
        <v>0.82099999999999995</v>
      </c>
      <c r="L29" s="18">
        <v>0.84399999999999997</v>
      </c>
    </row>
    <row r="30" spans="1:12">
      <c r="A30" s="18" t="s">
        <v>44</v>
      </c>
      <c r="B30" s="18">
        <v>0</v>
      </c>
      <c r="C30" s="18">
        <v>0</v>
      </c>
      <c r="D30" s="18">
        <v>0</v>
      </c>
      <c r="E30" s="18">
        <v>0</v>
      </c>
      <c r="F30" s="18">
        <v>0</v>
      </c>
      <c r="G30" s="18">
        <v>0</v>
      </c>
      <c r="H30" s="18">
        <v>0</v>
      </c>
      <c r="I30" s="18">
        <v>0</v>
      </c>
      <c r="J30" s="18">
        <v>0</v>
      </c>
      <c r="K30" s="18">
        <v>0</v>
      </c>
      <c r="L30" s="18">
        <v>0</v>
      </c>
    </row>
    <row r="31" spans="1:12">
      <c r="A31" s="19" t="s">
        <v>45</v>
      </c>
      <c r="B31" s="18">
        <v>0.06</v>
      </c>
      <c r="C31" s="18">
        <v>6.2E-2</v>
      </c>
      <c r="D31" s="18">
        <v>5.1999999999999998E-2</v>
      </c>
      <c r="E31" s="18">
        <v>0.08</v>
      </c>
      <c r="F31" s="18">
        <v>7.3999999999999996E-2</v>
      </c>
      <c r="G31" s="18">
        <v>9.4E-2</v>
      </c>
      <c r="H31" s="18">
        <v>0.10199999999999999</v>
      </c>
      <c r="I31" s="18">
        <v>8.5999999999999993E-2</v>
      </c>
      <c r="J31" s="18">
        <v>8.1000000000000003E-2</v>
      </c>
      <c r="K31" s="18">
        <v>8.8999999999999996E-2</v>
      </c>
      <c r="L31" s="18">
        <v>9.7000000000000003E-2</v>
      </c>
    </row>
    <row r="32" spans="1:12">
      <c r="A32" s="18" t="s">
        <v>46</v>
      </c>
      <c r="B32" s="18">
        <f>SUM(B21:B31)</f>
        <v>98.035000000000011</v>
      </c>
      <c r="C32" s="18">
        <v>96.1</v>
      </c>
      <c r="D32" s="18">
        <f t="shared" ref="D32:L32" si="0">SUM(D21:D31)</f>
        <v>98.155000000000015</v>
      </c>
      <c r="E32" s="18">
        <f t="shared" si="0"/>
        <v>98.037999999999997</v>
      </c>
      <c r="F32" s="18">
        <f t="shared" si="0"/>
        <v>97.711999999999989</v>
      </c>
      <c r="G32" s="20">
        <f t="shared" si="0"/>
        <v>97.650999999999968</v>
      </c>
      <c r="H32" s="18">
        <f t="shared" si="0"/>
        <v>97.41200000000002</v>
      </c>
      <c r="I32" s="18">
        <f t="shared" si="0"/>
        <v>97.521000000000001</v>
      </c>
      <c r="J32" s="18">
        <f t="shared" si="0"/>
        <v>98.051000000000002</v>
      </c>
      <c r="K32" s="18">
        <f t="shared" si="0"/>
        <v>97.875999999999991</v>
      </c>
      <c r="L32" s="18">
        <f t="shared" si="0"/>
        <v>97.499999999999986</v>
      </c>
    </row>
    <row r="33" spans="1:12">
      <c r="A33" s="18"/>
      <c r="B33" s="18"/>
      <c r="C33" s="18"/>
      <c r="D33" s="18"/>
      <c r="E33" s="20"/>
      <c r="F33" s="18"/>
      <c r="G33" s="20"/>
      <c r="H33" s="18"/>
      <c r="I33" s="18"/>
      <c r="J33" s="18"/>
      <c r="K33" s="18"/>
      <c r="L33" s="18"/>
    </row>
    <row r="34" spans="1:12">
      <c r="A34" s="21"/>
      <c r="B34" s="22"/>
      <c r="C34" s="22"/>
      <c r="D34" s="22"/>
      <c r="E34" s="23"/>
      <c r="F34" s="18"/>
      <c r="G34" s="20"/>
      <c r="H34" s="18"/>
      <c r="I34" s="18"/>
      <c r="J34" s="18"/>
      <c r="K34" s="18"/>
      <c r="L34" s="18"/>
    </row>
    <row r="35" spans="1:12">
      <c r="A35" s="24" t="s">
        <v>47</v>
      </c>
      <c r="B35" s="25"/>
      <c r="C35" s="25"/>
      <c r="D35" s="25"/>
      <c r="E35" s="26"/>
      <c r="F35" s="18"/>
      <c r="G35" s="20"/>
      <c r="H35" s="18"/>
      <c r="I35" s="18"/>
      <c r="J35" s="18"/>
      <c r="K35" s="18"/>
      <c r="L35" s="18"/>
    </row>
    <row r="36" spans="1:12">
      <c r="A36" s="27" t="s">
        <v>48</v>
      </c>
    </row>
    <row r="37" spans="1:12">
      <c r="A37" s="27" t="s">
        <v>49</v>
      </c>
      <c r="B37" s="28">
        <v>0.73808072599214403</v>
      </c>
      <c r="C37" s="28">
        <v>0.71460214115514986</v>
      </c>
      <c r="D37" s="28">
        <v>0.71227418537903098</v>
      </c>
      <c r="E37" s="28">
        <v>0.69476773268416314</v>
      </c>
      <c r="F37" s="28">
        <v>0.69118976660081044</v>
      </c>
      <c r="G37" s="28">
        <v>0.68937558874983185</v>
      </c>
      <c r="H37" s="28">
        <v>0.68500673854447447</v>
      </c>
      <c r="I37" s="28">
        <v>0.68500673854447447</v>
      </c>
      <c r="J37" s="28">
        <v>0.68500673854447447</v>
      </c>
      <c r="K37" s="28">
        <v>0.68500673854447447</v>
      </c>
      <c r="L37" s="28">
        <v>0.68500673854447447</v>
      </c>
    </row>
    <row r="38" spans="1:12">
      <c r="A38" s="27" t="s">
        <v>50</v>
      </c>
      <c r="B38" s="28">
        <v>0.25440200460517404</v>
      </c>
      <c r="C38" s="28">
        <v>0.27626942309628483</v>
      </c>
      <c r="D38" s="28">
        <v>0.27850751308458555</v>
      </c>
      <c r="E38" s="28">
        <v>0.29566145329642846</v>
      </c>
      <c r="F38" s="28">
        <v>0.30080701871881599</v>
      </c>
      <c r="G38" s="28">
        <v>0.30197819943480014</v>
      </c>
      <c r="H38" s="28">
        <v>0.30714285714285716</v>
      </c>
      <c r="I38" s="28">
        <v>0.30714285714285716</v>
      </c>
      <c r="J38" s="28">
        <v>0.30714285714285716</v>
      </c>
      <c r="K38" s="28">
        <v>0.30714285714285716</v>
      </c>
      <c r="L38" s="28">
        <v>0.30714285714285716</v>
      </c>
    </row>
    <row r="39" spans="1:12">
      <c r="A39" s="18"/>
      <c r="B39" s="18"/>
      <c r="C39" s="18"/>
      <c r="D39" s="18"/>
      <c r="E39" s="18"/>
      <c r="F39" s="18"/>
      <c r="G39" s="20"/>
      <c r="H39" s="18"/>
      <c r="I39" s="18"/>
      <c r="J39" s="18"/>
      <c r="K39" s="18"/>
      <c r="L39" s="18"/>
    </row>
    <row r="40" spans="1:12">
      <c r="A40" s="29" t="s">
        <v>51</v>
      </c>
      <c r="B40" s="18"/>
      <c r="C40" s="18"/>
      <c r="D40" s="18"/>
      <c r="E40" s="18"/>
      <c r="F40" s="18"/>
      <c r="G40" s="20"/>
      <c r="H40" s="18"/>
      <c r="I40" s="18"/>
      <c r="J40" s="18"/>
      <c r="K40" s="18"/>
      <c r="L40" s="18"/>
    </row>
    <row r="41" spans="1:12">
      <c r="A41" s="18" t="s">
        <v>52</v>
      </c>
      <c r="B41" s="18">
        <f t="shared" ref="B41:L41" si="1">B59*159.7*B188/46/B237</f>
        <v>5.1245692922960782</v>
      </c>
      <c r="C41" s="18">
        <f t="shared" si="1"/>
        <v>5.4160582366379204</v>
      </c>
      <c r="D41" s="18">
        <f t="shared" si="1"/>
        <v>5.1522980780876395</v>
      </c>
      <c r="E41" s="18">
        <f t="shared" si="1"/>
        <v>4.8840280525495903</v>
      </c>
      <c r="F41" s="18">
        <f t="shared" si="1"/>
        <v>5.9493748059881844</v>
      </c>
      <c r="G41" s="20">
        <f t="shared" si="1"/>
        <v>3.843267208145936</v>
      </c>
      <c r="H41" s="18">
        <f t="shared" si="1"/>
        <v>4.3910059588734214</v>
      </c>
      <c r="I41" s="18">
        <f t="shared" si="1"/>
        <v>5.8726271801773455</v>
      </c>
      <c r="J41" s="18">
        <f t="shared" si="1"/>
        <v>5.2558021479954808</v>
      </c>
      <c r="K41" s="18">
        <f t="shared" si="1"/>
        <v>5.1262396734541111</v>
      </c>
      <c r="L41" s="18">
        <f t="shared" si="1"/>
        <v>5.4441420889897474</v>
      </c>
    </row>
    <row r="42" spans="1:12">
      <c r="A42" s="18" t="s">
        <v>53</v>
      </c>
      <c r="B42" s="18">
        <f t="shared" ref="B42:L42" si="2">(B62+B66)*71.85*B188*2/46/B237</f>
        <v>9.687850298666584</v>
      </c>
      <c r="C42" s="18">
        <f t="shared" si="2"/>
        <v>9.5035650056050791</v>
      </c>
      <c r="D42" s="18">
        <f t="shared" si="2"/>
        <v>10.105899600368232</v>
      </c>
      <c r="E42" s="18">
        <f t="shared" si="2"/>
        <v>10.465292228231831</v>
      </c>
      <c r="F42" s="18">
        <f t="shared" si="2"/>
        <v>9.4126802778929104</v>
      </c>
      <c r="G42" s="20">
        <f t="shared" si="2"/>
        <v>11.739781478956974</v>
      </c>
      <c r="H42" s="18">
        <f t="shared" si="2"/>
        <v>10.71291949724414</v>
      </c>
      <c r="I42" s="18">
        <f t="shared" si="2"/>
        <v>9.8857387239105545</v>
      </c>
      <c r="J42" s="18">
        <f t="shared" si="2"/>
        <v>10.434765380920785</v>
      </c>
      <c r="K42" s="18">
        <f t="shared" si="2"/>
        <v>10.534347269409167</v>
      </c>
      <c r="L42" s="18">
        <f t="shared" si="2"/>
        <v>9.8092948141025271</v>
      </c>
    </row>
    <row r="43" spans="1:12">
      <c r="A43" s="18" t="s">
        <v>54</v>
      </c>
      <c r="B43" s="18">
        <f t="shared" ref="B43:L43" si="3">B218/2*B188/23*18.016</f>
        <v>2.0285968543897543</v>
      </c>
      <c r="C43" s="18">
        <f t="shared" si="3"/>
        <v>2.0280230960366552</v>
      </c>
      <c r="D43" s="18">
        <f t="shared" si="3"/>
        <v>2.0236383514309462</v>
      </c>
      <c r="E43" s="18">
        <f t="shared" si="3"/>
        <v>2.0168884442768364</v>
      </c>
      <c r="F43" s="18">
        <f t="shared" si="3"/>
        <v>2.0071759059460215</v>
      </c>
      <c r="G43" s="20">
        <f t="shared" si="3"/>
        <v>2.0021301237217299</v>
      </c>
      <c r="H43" s="18">
        <f t="shared" si="3"/>
        <v>1.9960230277901962</v>
      </c>
      <c r="I43" s="18">
        <f t="shared" si="3"/>
        <v>1.993017442283419</v>
      </c>
      <c r="J43" s="18">
        <f t="shared" si="3"/>
        <v>2.0089591362158346</v>
      </c>
      <c r="K43" s="18">
        <f t="shared" si="3"/>
        <v>1.9962794081639017</v>
      </c>
      <c r="L43" s="18">
        <f t="shared" si="3"/>
        <v>1.9904899230937401</v>
      </c>
    </row>
    <row r="44" spans="1:12">
      <c r="A44" s="19" t="s">
        <v>55</v>
      </c>
      <c r="B44" s="19">
        <f t="shared" ref="B44:L44" si="4">16/38*B30+16/70.914*B31</f>
        <v>1.353752432523902E-2</v>
      </c>
      <c r="C44" s="19">
        <f t="shared" si="4"/>
        <v>1.3988775136080321E-2</v>
      </c>
      <c r="D44" s="19">
        <f t="shared" si="4"/>
        <v>1.1732521081873818E-2</v>
      </c>
      <c r="E44" s="19">
        <f t="shared" si="4"/>
        <v>1.8050032433652028E-2</v>
      </c>
      <c r="F44" s="19">
        <f t="shared" si="4"/>
        <v>1.6696280001128126E-2</v>
      </c>
      <c r="G44" s="30">
        <f t="shared" si="4"/>
        <v>2.1208788109541132E-2</v>
      </c>
      <c r="H44" s="19">
        <f t="shared" si="4"/>
        <v>2.3013791352906335E-2</v>
      </c>
      <c r="I44" s="19">
        <f t="shared" si="4"/>
        <v>1.940378486617593E-2</v>
      </c>
      <c r="J44" s="19">
        <f t="shared" si="4"/>
        <v>1.827565783907268E-2</v>
      </c>
      <c r="K44" s="19">
        <f t="shared" si="4"/>
        <v>2.0080661082437879E-2</v>
      </c>
      <c r="L44" s="19">
        <f t="shared" si="4"/>
        <v>2.1885664325803085E-2</v>
      </c>
    </row>
    <row r="45" spans="1:12">
      <c r="A45" s="18" t="s">
        <v>56</v>
      </c>
      <c r="B45" s="18">
        <f t="shared" ref="B45:L45" si="5">B21+B22+B23+B25+B26+B27+B28+B29+B30+B31+B41+B42+B43-B44</f>
        <v>100.56347892102718</v>
      </c>
      <c r="C45" s="18">
        <f t="shared" si="5"/>
        <v>100.6146575631436</v>
      </c>
      <c r="D45" s="18">
        <f t="shared" si="5"/>
        <v>100.68310350880496</v>
      </c>
      <c r="E45" s="18">
        <f t="shared" si="5"/>
        <v>100.52615869262461</v>
      </c>
      <c r="F45" s="18">
        <f t="shared" si="5"/>
        <v>100.298534709826</v>
      </c>
      <c r="G45" s="20">
        <f t="shared" si="5"/>
        <v>100.01697002271506</v>
      </c>
      <c r="H45" s="18">
        <f t="shared" si="5"/>
        <v>99.824934692554876</v>
      </c>
      <c r="I45" s="18">
        <f t="shared" si="5"/>
        <v>100.08297956150514</v>
      </c>
      <c r="J45" s="18">
        <f t="shared" si="5"/>
        <v>100.56825100729303</v>
      </c>
      <c r="K45" s="18">
        <f t="shared" si="5"/>
        <v>100.36578568994473</v>
      </c>
      <c r="L45" s="18">
        <f t="shared" si="5"/>
        <v>100.01404116186019</v>
      </c>
    </row>
    <row r="46" spans="1:12">
      <c r="A46" s="18"/>
      <c r="B46" s="18"/>
      <c r="C46" s="18"/>
      <c r="D46" s="18"/>
      <c r="E46" s="18"/>
      <c r="F46" s="18"/>
      <c r="G46" s="20"/>
      <c r="H46" s="18"/>
      <c r="I46" s="18"/>
      <c r="J46" s="18"/>
      <c r="K46" s="18"/>
      <c r="L46" s="18"/>
    </row>
    <row r="47" spans="1:12">
      <c r="A47" s="21" t="s">
        <v>57</v>
      </c>
      <c r="B47" s="31">
        <f t="shared" ref="B47:L47" si="6">B59/(B59+B62+B66)</f>
        <v>0.32248057216122911</v>
      </c>
      <c r="C47" s="31">
        <f t="shared" si="6"/>
        <v>0.33897440317137945</v>
      </c>
      <c r="D47" s="31">
        <f t="shared" si="6"/>
        <v>0.31448245825748</v>
      </c>
      <c r="E47" s="31">
        <f t="shared" si="6"/>
        <v>0.29574076526030729</v>
      </c>
      <c r="F47" s="31">
        <f t="shared" si="6"/>
        <v>0.36254366261053017</v>
      </c>
      <c r="G47" s="31">
        <f t="shared" si="6"/>
        <v>0.2275443164260445</v>
      </c>
      <c r="H47" s="31">
        <f t="shared" si="6"/>
        <v>0.269440841704573</v>
      </c>
      <c r="I47" s="31">
        <f t="shared" si="6"/>
        <v>0.34833627396766292</v>
      </c>
      <c r="J47" s="31">
        <f t="shared" si="6"/>
        <v>0.31187250191764804</v>
      </c>
      <c r="K47" s="31">
        <f t="shared" si="6"/>
        <v>0.30452582891601182</v>
      </c>
      <c r="L47" s="31">
        <f t="shared" si="6"/>
        <v>0.33306399142626286</v>
      </c>
    </row>
    <row r="48" spans="1:12">
      <c r="G48" s="12"/>
    </row>
    <row r="49" spans="1:12">
      <c r="A49" s="32" t="s">
        <v>58</v>
      </c>
      <c r="G49" s="12"/>
    </row>
    <row r="50" spans="1:12">
      <c r="A50" s="33" t="s">
        <v>59</v>
      </c>
      <c r="G50" s="12"/>
    </row>
    <row r="51" spans="1:12">
      <c r="A51" s="28" t="s">
        <v>60</v>
      </c>
      <c r="B51" s="28">
        <f t="shared" ref="B51:L51" si="7">B$237*B191</f>
        <v>7.0232484480623931</v>
      </c>
      <c r="C51" s="28">
        <f t="shared" si="7"/>
        <v>7.0145662960794937</v>
      </c>
      <c r="D51" s="28">
        <f t="shared" si="7"/>
        <v>6.9187951844601221</v>
      </c>
      <c r="E51" s="28">
        <f t="shared" si="7"/>
        <v>6.950792535768735</v>
      </c>
      <c r="F51" s="28">
        <f t="shared" si="7"/>
        <v>6.8793623744728665</v>
      </c>
      <c r="G51" s="34">
        <f t="shared" si="7"/>
        <v>6.9798286832093117</v>
      </c>
      <c r="H51" s="28">
        <f t="shared" si="7"/>
        <v>6.9082759161412568</v>
      </c>
      <c r="I51" s="28">
        <f t="shared" si="7"/>
        <v>6.8156269723947229</v>
      </c>
      <c r="J51" s="28">
        <f t="shared" si="7"/>
        <v>6.8439638529672768</v>
      </c>
      <c r="K51" s="28">
        <f t="shared" si="7"/>
        <v>6.6718438338864052</v>
      </c>
      <c r="L51" s="28">
        <f t="shared" si="7"/>
        <v>6.6602301339450509</v>
      </c>
    </row>
    <row r="52" spans="1:12">
      <c r="A52" s="28" t="s">
        <v>61</v>
      </c>
      <c r="B52" s="28">
        <f t="shared" ref="B52:L52" si="8">8-B51</f>
        <v>0.97675155193760688</v>
      </c>
      <c r="C52" s="28">
        <f t="shared" si="8"/>
        <v>0.98543370392050633</v>
      </c>
      <c r="D52" s="28">
        <f t="shared" si="8"/>
        <v>1.0812048155398779</v>
      </c>
      <c r="E52" s="28">
        <f t="shared" si="8"/>
        <v>1.049207464231265</v>
      </c>
      <c r="F52" s="28">
        <f t="shared" si="8"/>
        <v>1.1206376255271335</v>
      </c>
      <c r="G52" s="34">
        <f t="shared" si="8"/>
        <v>1.0201713167906883</v>
      </c>
      <c r="H52" s="28">
        <f t="shared" si="8"/>
        <v>1.0917240838587432</v>
      </c>
      <c r="I52" s="28">
        <f t="shared" si="8"/>
        <v>1.1843730276052771</v>
      </c>
      <c r="J52" s="28">
        <f t="shared" si="8"/>
        <v>1.1560361470327232</v>
      </c>
      <c r="K52" s="28">
        <f t="shared" si="8"/>
        <v>1.3281561661135948</v>
      </c>
      <c r="L52" s="28">
        <f t="shared" si="8"/>
        <v>1.3397698660549491</v>
      </c>
    </row>
    <row r="53" spans="1:12">
      <c r="A53" s="28"/>
      <c r="B53" s="28"/>
      <c r="C53" s="28"/>
      <c r="D53" s="28"/>
      <c r="E53" s="28"/>
      <c r="F53" s="28"/>
      <c r="G53" s="34"/>
      <c r="H53" s="28"/>
      <c r="I53" s="28"/>
      <c r="J53" s="28"/>
      <c r="K53" s="28"/>
      <c r="L53" s="28"/>
    </row>
    <row r="54" spans="1:12">
      <c r="A54" s="28" t="s">
        <v>62</v>
      </c>
      <c r="B54" s="28">
        <f t="shared" ref="B54:L54" si="9">B$237*B194</f>
        <v>1.0180328914464045</v>
      </c>
      <c r="C54" s="28">
        <f t="shared" si="9"/>
        <v>1.0622633517574713</v>
      </c>
      <c r="D54" s="28">
        <f t="shared" si="9"/>
        <v>1.1403738283302998</v>
      </c>
      <c r="E54" s="28">
        <f t="shared" si="9"/>
        <v>1.186516103165804</v>
      </c>
      <c r="F54" s="28">
        <f t="shared" si="9"/>
        <v>1.1903307348396399</v>
      </c>
      <c r="G54" s="34">
        <f t="shared" si="9"/>
        <v>1.2030647545774444</v>
      </c>
      <c r="H54" s="28">
        <f t="shared" si="9"/>
        <v>1.2552545194347158</v>
      </c>
      <c r="I54" s="28">
        <f t="shared" si="9"/>
        <v>1.2769260359891417</v>
      </c>
      <c r="J54" s="28">
        <f t="shared" si="9"/>
        <v>1.2987543777485824</v>
      </c>
      <c r="K54" s="28">
        <f t="shared" si="9"/>
        <v>1.4290453273866517</v>
      </c>
      <c r="L54" s="28">
        <f t="shared" si="9"/>
        <v>1.447202109811583</v>
      </c>
    </row>
    <row r="55" spans="1:12">
      <c r="A55" s="28"/>
      <c r="B55" s="28"/>
      <c r="C55" s="28"/>
      <c r="D55" s="28"/>
      <c r="E55" s="28"/>
      <c r="F55" s="28"/>
      <c r="G55" s="34"/>
      <c r="H55" s="28"/>
      <c r="I55" s="28"/>
      <c r="J55" s="28"/>
      <c r="K55" s="28"/>
      <c r="L55" s="28"/>
    </row>
    <row r="56" spans="1:12">
      <c r="A56" s="35" t="s">
        <v>63</v>
      </c>
      <c r="B56" s="28"/>
      <c r="C56" s="28"/>
      <c r="D56" s="28"/>
      <c r="E56" s="28"/>
      <c r="F56" s="28"/>
      <c r="G56" s="34"/>
      <c r="H56" s="28"/>
      <c r="I56" s="28"/>
      <c r="J56" s="28"/>
      <c r="K56" s="28"/>
      <c r="L56" s="28"/>
    </row>
    <row r="57" spans="1:12">
      <c r="A57" s="28" t="s">
        <v>64</v>
      </c>
      <c r="B57" s="28">
        <f t="shared" ref="B57:L57" si="10">B54-B52</f>
        <v>4.1281339508797643E-2</v>
      </c>
      <c r="C57" s="28">
        <f t="shared" si="10"/>
        <v>7.6829647836964998E-2</v>
      </c>
      <c r="D57" s="28">
        <f t="shared" si="10"/>
        <v>5.916901279042186E-2</v>
      </c>
      <c r="E57" s="28">
        <f t="shared" si="10"/>
        <v>0.13730863893453904</v>
      </c>
      <c r="F57" s="28">
        <f t="shared" si="10"/>
        <v>6.9693109312506385E-2</v>
      </c>
      <c r="G57" s="34">
        <f t="shared" si="10"/>
        <v>0.18289343778675615</v>
      </c>
      <c r="H57" s="28">
        <f t="shared" si="10"/>
        <v>0.16353043557597258</v>
      </c>
      <c r="I57" s="28">
        <f t="shared" si="10"/>
        <v>9.2553008383864599E-2</v>
      </c>
      <c r="J57" s="28">
        <f t="shared" si="10"/>
        <v>0.14271823071585921</v>
      </c>
      <c r="K57" s="28">
        <f t="shared" si="10"/>
        <v>0.10088916127305692</v>
      </c>
      <c r="L57" s="28">
        <f t="shared" si="10"/>
        <v>0.10743224375663396</v>
      </c>
    </row>
    <row r="58" spans="1:12">
      <c r="A58" s="28" t="s">
        <v>65</v>
      </c>
      <c r="B58" s="28">
        <f t="shared" ref="B58:L58" si="11">B$237*B198</f>
        <v>9.8411087022799271E-2</v>
      </c>
      <c r="C58" s="28">
        <f t="shared" si="11"/>
        <v>0.11010859007805916</v>
      </c>
      <c r="D58" s="28">
        <f t="shared" si="11"/>
        <v>0.12585570191456572</v>
      </c>
      <c r="E58" s="28">
        <f t="shared" si="11"/>
        <v>0.12492928785437694</v>
      </c>
      <c r="F58" s="28">
        <f t="shared" si="11"/>
        <v>0.1288056012967147</v>
      </c>
      <c r="G58" s="34">
        <f t="shared" si="11"/>
        <v>0.14015002157397261</v>
      </c>
      <c r="H58" s="28">
        <f t="shared" si="11"/>
        <v>0.15569316190717575</v>
      </c>
      <c r="I58" s="28">
        <f t="shared" si="11"/>
        <v>0.1489479383995585</v>
      </c>
      <c r="J58" s="28">
        <f t="shared" si="11"/>
        <v>0.14294774644799035</v>
      </c>
      <c r="K58" s="28">
        <f t="shared" si="11"/>
        <v>0.24665808148572566</v>
      </c>
      <c r="L58" s="28">
        <f t="shared" si="11"/>
        <v>0.24581926954383254</v>
      </c>
    </row>
    <row r="59" spans="1:12">
      <c r="A59" s="28" t="s">
        <v>66</v>
      </c>
      <c r="B59" s="28">
        <f t="shared" ref="B59:L59" si="12">IF(46*(1-B237)&lt;B237*(B202+B206),46*(1-B237),B237*(B202+B206))</f>
        <v>0.55883745648261152</v>
      </c>
      <c r="C59" s="28">
        <f t="shared" si="12"/>
        <v>0.59023536890977191</v>
      </c>
      <c r="D59" s="28">
        <f t="shared" si="12"/>
        <v>0.56372904537182222</v>
      </c>
      <c r="E59" s="28">
        <f t="shared" si="12"/>
        <v>0.53462365295940195</v>
      </c>
      <c r="F59" s="28">
        <f t="shared" si="12"/>
        <v>0.65314535301032062</v>
      </c>
      <c r="G59" s="34">
        <f t="shared" si="12"/>
        <v>0.42405291956921531</v>
      </c>
      <c r="H59" s="28">
        <f t="shared" si="12"/>
        <v>0.48481763667481781</v>
      </c>
      <c r="I59" s="28">
        <f t="shared" si="12"/>
        <v>0.64834328576249556</v>
      </c>
      <c r="J59" s="28">
        <f t="shared" si="12"/>
        <v>0.5769574217901241</v>
      </c>
      <c r="K59" s="28">
        <f t="shared" si="12"/>
        <v>0.56584087450926712</v>
      </c>
      <c r="L59" s="28">
        <f t="shared" si="12"/>
        <v>0.60157817823008619</v>
      </c>
    </row>
    <row r="60" spans="1:12">
      <c r="A60" s="28" t="s">
        <v>67</v>
      </c>
      <c r="B60" s="28">
        <f t="shared" ref="B60:L61" si="13">B$237*B200</f>
        <v>3.1433645012707254</v>
      </c>
      <c r="C60" s="28">
        <f t="shared" si="13"/>
        <v>3.0314399240617567</v>
      </c>
      <c r="D60" s="28">
        <f t="shared" si="13"/>
        <v>3.0086364480461953</v>
      </c>
      <c r="E60" s="28">
        <f t="shared" si="13"/>
        <v>2.9332853306909481</v>
      </c>
      <c r="F60" s="28">
        <f t="shared" si="13"/>
        <v>2.9673031809230421</v>
      </c>
      <c r="G60" s="34">
        <f t="shared" si="13"/>
        <v>2.8207621993568206</v>
      </c>
      <c r="H60" s="28">
        <f t="shared" si="13"/>
        <v>2.8596317728304905</v>
      </c>
      <c r="I60" s="28">
        <f t="shared" si="13"/>
        <v>2.8261234941769589</v>
      </c>
      <c r="J60" s="28">
        <f t="shared" si="13"/>
        <v>2.861416253928684</v>
      </c>
      <c r="K60" s="28">
        <f t="shared" si="13"/>
        <v>2.7996079326263805</v>
      </c>
      <c r="L60" s="28">
        <f t="shared" si="13"/>
        <v>2.8420116917301268</v>
      </c>
    </row>
    <row r="61" spans="1:12">
      <c r="A61" s="28" t="s">
        <v>68</v>
      </c>
      <c r="B61" s="28">
        <f t="shared" si="13"/>
        <v>8.837804090439999E-2</v>
      </c>
      <c r="C61" s="28">
        <f t="shared" si="13"/>
        <v>8.4762486568534356E-2</v>
      </c>
      <c r="D61" s="28">
        <f t="shared" si="13"/>
        <v>8.6085566827912297E-2</v>
      </c>
      <c r="E61" s="28">
        <f t="shared" si="13"/>
        <v>8.1812908988861788E-2</v>
      </c>
      <c r="F61" s="28">
        <f t="shared" si="13"/>
        <v>9.0455156358838329E-2</v>
      </c>
      <c r="G61" s="34">
        <f t="shared" si="13"/>
        <v>8.6687930705337451E-2</v>
      </c>
      <c r="H61" s="28">
        <f t="shared" si="13"/>
        <v>8.5255466629039309E-2</v>
      </c>
      <c r="I61" s="28">
        <f t="shared" si="13"/>
        <v>8.1146446152882939E-2</v>
      </c>
      <c r="J61" s="28">
        <f t="shared" si="13"/>
        <v>8.9088932964884709E-2</v>
      </c>
      <c r="K61" s="28">
        <f t="shared" si="13"/>
        <v>8.0138066475635483E-2</v>
      </c>
      <c r="L61" s="28">
        <f t="shared" si="13"/>
        <v>7.1890945830025699E-2</v>
      </c>
    </row>
    <row r="62" spans="1:12">
      <c r="A62" s="28" t="s">
        <v>69</v>
      </c>
      <c r="B62" s="28">
        <f t="shared" ref="B62:L62" si="14">IF((B237*(B202+B206)-B59+B61+B60+B59+B58+B57)&gt;5,5-(B61+B60+B59+B58+B57),B237*(B202+B206)-B59)</f>
        <v>1.069727574810666</v>
      </c>
      <c r="C62" s="28">
        <f t="shared" si="14"/>
        <v>1.1066239825449129</v>
      </c>
      <c r="D62" s="28">
        <f t="shared" si="14"/>
        <v>1.1565242250490826</v>
      </c>
      <c r="E62" s="28">
        <f t="shared" si="14"/>
        <v>1.1880401805718721</v>
      </c>
      <c r="F62" s="28">
        <f t="shared" si="14"/>
        <v>1.0905975990985777</v>
      </c>
      <c r="G62" s="34">
        <f t="shared" si="14"/>
        <v>1.3454534910078979</v>
      </c>
      <c r="H62" s="28">
        <f t="shared" si="14"/>
        <v>1.2510715263825043</v>
      </c>
      <c r="I62" s="28">
        <f t="shared" si="14"/>
        <v>1.2028858271242395</v>
      </c>
      <c r="J62" s="28">
        <f t="shared" si="14"/>
        <v>1.1868714141524577</v>
      </c>
      <c r="K62" s="28">
        <f t="shared" si="14"/>
        <v>1.2068658836299342</v>
      </c>
      <c r="L62" s="28">
        <f t="shared" si="14"/>
        <v>1.1312676709092946</v>
      </c>
    </row>
    <row r="63" spans="1:12">
      <c r="A63" s="28" t="s">
        <v>70</v>
      </c>
      <c r="B63" s="35">
        <f t="shared" ref="B63:L63" si="15">IF(SUM(B57:B62)&gt;=5,0,5-SUM(B57:B62))</f>
        <v>0</v>
      </c>
      <c r="C63" s="35">
        <f t="shared" si="15"/>
        <v>0</v>
      </c>
      <c r="D63" s="35">
        <f t="shared" si="15"/>
        <v>0</v>
      </c>
      <c r="E63" s="35">
        <f t="shared" si="15"/>
        <v>0</v>
      </c>
      <c r="F63" s="35">
        <f t="shared" si="15"/>
        <v>0</v>
      </c>
      <c r="G63" s="36">
        <f t="shared" si="15"/>
        <v>0</v>
      </c>
      <c r="H63" s="35">
        <f t="shared" si="15"/>
        <v>0</v>
      </c>
      <c r="I63" s="35">
        <f t="shared" si="15"/>
        <v>0</v>
      </c>
      <c r="J63" s="35">
        <f t="shared" si="15"/>
        <v>0</v>
      </c>
      <c r="K63" s="35">
        <f t="shared" si="15"/>
        <v>0</v>
      </c>
      <c r="L63" s="35">
        <f t="shared" si="15"/>
        <v>0</v>
      </c>
    </row>
    <row r="64" spans="1:12">
      <c r="A64" s="28"/>
      <c r="B64" s="28">
        <f t="shared" ref="B64:L64" si="16">SUM(B57:B63)</f>
        <v>5</v>
      </c>
      <c r="C64" s="28">
        <f t="shared" si="16"/>
        <v>5</v>
      </c>
      <c r="D64" s="28">
        <f t="shared" si="16"/>
        <v>5</v>
      </c>
      <c r="E64" s="28">
        <f t="shared" si="16"/>
        <v>5</v>
      </c>
      <c r="F64" s="28">
        <f t="shared" si="16"/>
        <v>5</v>
      </c>
      <c r="G64" s="34">
        <f t="shared" si="16"/>
        <v>5</v>
      </c>
      <c r="H64" s="28">
        <f t="shared" si="16"/>
        <v>5</v>
      </c>
      <c r="I64" s="28">
        <f t="shared" si="16"/>
        <v>5</v>
      </c>
      <c r="J64" s="28">
        <f t="shared" si="16"/>
        <v>5</v>
      </c>
      <c r="K64" s="28">
        <f t="shared" si="16"/>
        <v>5</v>
      </c>
      <c r="L64" s="28">
        <f t="shared" si="16"/>
        <v>5</v>
      </c>
    </row>
    <row r="65" spans="1:12">
      <c r="A65" s="35" t="s">
        <v>71</v>
      </c>
      <c r="B65" s="28"/>
      <c r="C65" s="28"/>
      <c r="D65" s="28"/>
      <c r="E65" s="28"/>
      <c r="F65" s="28"/>
      <c r="G65" s="34"/>
      <c r="H65" s="28"/>
      <c r="I65" s="28"/>
      <c r="J65" s="28"/>
      <c r="K65" s="28"/>
      <c r="L65" s="28"/>
    </row>
    <row r="66" spans="1:12">
      <c r="A66" s="28" t="s">
        <v>72</v>
      </c>
      <c r="B66" s="28">
        <f t="shared" ref="B66:L66" si="17">B237*(B202+B206)-B59-B62</f>
        <v>0.10436868541822775</v>
      </c>
      <c r="C66" s="28">
        <f t="shared" si="17"/>
        <v>4.4379406951976952E-2</v>
      </c>
      <c r="D66" s="28">
        <f t="shared" si="17"/>
        <v>7.2307906108291631E-2</v>
      </c>
      <c r="E66" s="28">
        <f t="shared" si="17"/>
        <v>8.5080365983571271E-2</v>
      </c>
      <c r="F66" s="28">
        <f t="shared" si="17"/>
        <v>5.7820336316239951E-2</v>
      </c>
      <c r="G66" s="34">
        <f t="shared" si="17"/>
        <v>9.4099440931989298E-2</v>
      </c>
      <c r="H66" s="28">
        <f t="shared" si="17"/>
        <v>6.3458083661843023E-2</v>
      </c>
      <c r="I66" s="28">
        <f t="shared" si="17"/>
        <v>1.0027765065295791E-2</v>
      </c>
      <c r="J66" s="28">
        <f t="shared" si="17"/>
        <v>8.6149659251821387E-2</v>
      </c>
      <c r="K66" s="28">
        <f t="shared" si="17"/>
        <v>8.5397943598022774E-2</v>
      </c>
      <c r="L66" s="28">
        <f t="shared" si="17"/>
        <v>7.3348136748973003E-2</v>
      </c>
    </row>
    <row r="67" spans="1:12">
      <c r="A67" s="28" t="s">
        <v>70</v>
      </c>
      <c r="B67" s="28">
        <f t="shared" ref="B67:L67" si="18">IF(B$237*(B207+B211+B203)-B63&lt;2-B66,B$237*(B207+B211+B203)-B63,2-B66)</f>
        <v>1.8190194629670056</v>
      </c>
      <c r="C67" s="28">
        <f t="shared" si="18"/>
        <v>1.8373724555501552</v>
      </c>
      <c r="D67" s="28">
        <f t="shared" si="18"/>
        <v>1.8183673541408236</v>
      </c>
      <c r="E67" s="28">
        <f t="shared" si="18"/>
        <v>1.7836711337353111</v>
      </c>
      <c r="F67" s="28">
        <f t="shared" si="18"/>
        <v>1.8137428735366772</v>
      </c>
      <c r="G67" s="34">
        <f t="shared" si="18"/>
        <v>1.7906678875830582</v>
      </c>
      <c r="H67" s="28">
        <f t="shared" si="18"/>
        <v>1.7760059973074638</v>
      </c>
      <c r="I67" s="28">
        <f t="shared" si="18"/>
        <v>1.8641788286347691</v>
      </c>
      <c r="J67" s="28">
        <f t="shared" si="18"/>
        <v>1.7592079182620286</v>
      </c>
      <c r="K67" s="28">
        <f t="shared" si="18"/>
        <v>1.6933210046310019</v>
      </c>
      <c r="L67" s="28">
        <f t="shared" si="18"/>
        <v>1.6825567373371879</v>
      </c>
    </row>
    <row r="68" spans="1:12">
      <c r="A68" s="28" t="s">
        <v>73</v>
      </c>
      <c r="B68" s="35">
        <f t="shared" ref="B68:L68" si="19">IF(B66+B67&gt;=2,0,2-B66-B67)</f>
        <v>7.6611851614766691E-2</v>
      </c>
      <c r="C68" s="35">
        <f t="shared" si="19"/>
        <v>0.11824813749786789</v>
      </c>
      <c r="D68" s="35">
        <f t="shared" si="19"/>
        <v>0.10932473975088475</v>
      </c>
      <c r="E68" s="35">
        <f t="shared" si="19"/>
        <v>0.13124850028111767</v>
      </c>
      <c r="F68" s="35">
        <f t="shared" si="19"/>
        <v>0.12843679014708287</v>
      </c>
      <c r="G68" s="36">
        <f t="shared" si="19"/>
        <v>0.11523267148495253</v>
      </c>
      <c r="H68" s="35">
        <f t="shared" si="19"/>
        <v>0.1605359190306932</v>
      </c>
      <c r="I68" s="35">
        <f t="shared" si="19"/>
        <v>0.12579340629993507</v>
      </c>
      <c r="J68" s="35">
        <f t="shared" si="19"/>
        <v>0.15464242248615001</v>
      </c>
      <c r="K68" s="35">
        <f t="shared" si="19"/>
        <v>0.22128105177097535</v>
      </c>
      <c r="L68" s="35">
        <f t="shared" si="19"/>
        <v>0.24409512591383908</v>
      </c>
    </row>
    <row r="69" spans="1:12">
      <c r="A69" s="28"/>
      <c r="B69" s="28">
        <f t="shared" ref="B69:L69" si="20">SUM(B66:B68)</f>
        <v>2</v>
      </c>
      <c r="C69" s="28">
        <f t="shared" si="20"/>
        <v>2</v>
      </c>
      <c r="D69" s="28">
        <f t="shared" si="20"/>
        <v>2</v>
      </c>
      <c r="E69" s="28">
        <f t="shared" si="20"/>
        <v>2</v>
      </c>
      <c r="F69" s="28">
        <f t="shared" si="20"/>
        <v>2</v>
      </c>
      <c r="G69" s="34">
        <f t="shared" si="20"/>
        <v>2</v>
      </c>
      <c r="H69" s="28">
        <f t="shared" si="20"/>
        <v>2</v>
      </c>
      <c r="I69" s="28">
        <f t="shared" si="20"/>
        <v>2</v>
      </c>
      <c r="J69" s="28">
        <f t="shared" si="20"/>
        <v>2</v>
      </c>
      <c r="K69" s="28">
        <f t="shared" si="20"/>
        <v>2</v>
      </c>
      <c r="L69" s="28">
        <f t="shared" si="20"/>
        <v>2</v>
      </c>
    </row>
    <row r="70" spans="1:12">
      <c r="A70" s="35" t="s">
        <v>74</v>
      </c>
      <c r="B70" s="28"/>
      <c r="C70" s="28"/>
      <c r="D70" s="28"/>
      <c r="E70" s="28"/>
      <c r="F70" s="28"/>
      <c r="G70" s="34"/>
      <c r="H70" s="28"/>
      <c r="I70" s="28"/>
      <c r="J70" s="28"/>
      <c r="K70" s="28"/>
      <c r="L70" s="28"/>
    </row>
    <row r="71" spans="1:12">
      <c r="A71" s="25" t="s">
        <v>70</v>
      </c>
      <c r="B71" s="28">
        <f t="shared" ref="B71:L71" si="21">IF(B68&gt;=0,0,B237*(B211+B207+B203)-B67-B63)</f>
        <v>0</v>
      </c>
      <c r="C71" s="28">
        <f t="shared" si="21"/>
        <v>0</v>
      </c>
      <c r="D71" s="28">
        <f t="shared" si="21"/>
        <v>0</v>
      </c>
      <c r="E71" s="28">
        <f t="shared" si="21"/>
        <v>0</v>
      </c>
      <c r="F71" s="28">
        <f t="shared" si="21"/>
        <v>0</v>
      </c>
      <c r="G71" s="34">
        <f t="shared" si="21"/>
        <v>0</v>
      </c>
      <c r="H71" s="28">
        <f t="shared" si="21"/>
        <v>0</v>
      </c>
      <c r="I71" s="28">
        <f t="shared" si="21"/>
        <v>0</v>
      </c>
      <c r="J71" s="28">
        <f t="shared" si="21"/>
        <v>0</v>
      </c>
      <c r="K71" s="28">
        <f t="shared" si="21"/>
        <v>0</v>
      </c>
      <c r="L71" s="28">
        <f t="shared" si="21"/>
        <v>0</v>
      </c>
    </row>
    <row r="72" spans="1:12">
      <c r="A72" s="28" t="s">
        <v>73</v>
      </c>
      <c r="B72" s="28">
        <f t="shared" ref="B72:L72" si="22">B237*(B208+B212)-B68</f>
        <v>0.16305970639847775</v>
      </c>
      <c r="C72" s="28">
        <f t="shared" si="22"/>
        <v>0.12014235208028293</v>
      </c>
      <c r="D72" s="28">
        <f t="shared" si="22"/>
        <v>0.20443984773858148</v>
      </c>
      <c r="E72" s="28">
        <f t="shared" si="22"/>
        <v>0.13358623264007985</v>
      </c>
      <c r="F72" s="28">
        <f t="shared" si="22"/>
        <v>0.14113270318490861</v>
      </c>
      <c r="G72" s="34">
        <f t="shared" si="22"/>
        <v>0.11703077398254727</v>
      </c>
      <c r="H72" s="28">
        <f t="shared" si="22"/>
        <v>0.16149690534969929</v>
      </c>
      <c r="I72" s="28">
        <f t="shared" si="22"/>
        <v>0.14017100535235155</v>
      </c>
      <c r="J72" s="28">
        <f t="shared" si="22"/>
        <v>0.15789812223664385</v>
      </c>
      <c r="K72" s="28">
        <f t="shared" si="22"/>
        <v>0.23575516496016363</v>
      </c>
      <c r="L72" s="28">
        <f t="shared" si="22"/>
        <v>0.22510612410617303</v>
      </c>
    </row>
    <row r="73" spans="1:12">
      <c r="A73" s="28" t="s">
        <v>75</v>
      </c>
      <c r="B73" s="35">
        <f t="shared" ref="B73:L73" si="23">B237*B213</f>
        <v>9.3362727116886604E-2</v>
      </c>
      <c r="C73" s="35">
        <f t="shared" si="23"/>
        <v>9.6257292435238687E-2</v>
      </c>
      <c r="D73" s="35">
        <f t="shared" si="23"/>
        <v>0.11148024556081121</v>
      </c>
      <c r="E73" s="35">
        <f t="shared" si="23"/>
        <v>0.12507886426960971</v>
      </c>
      <c r="F73" s="35">
        <f t="shared" si="23"/>
        <v>0.12749204757305563</v>
      </c>
      <c r="G73" s="36">
        <f t="shared" si="23"/>
        <v>0.1311268137891666</v>
      </c>
      <c r="H73" s="35">
        <f t="shared" si="23"/>
        <v>0.13102870147458831</v>
      </c>
      <c r="I73" s="35">
        <f t="shared" si="23"/>
        <v>0.13120325760738275</v>
      </c>
      <c r="J73" s="35">
        <f t="shared" si="23"/>
        <v>0.14720930188027295</v>
      </c>
      <c r="K73" s="35">
        <f t="shared" si="23"/>
        <v>0.15363585417063075</v>
      </c>
      <c r="L73" s="35">
        <f t="shared" si="23"/>
        <v>0.15810990678823778</v>
      </c>
    </row>
    <row r="74" spans="1:12">
      <c r="A74" s="28" t="s">
        <v>76</v>
      </c>
      <c r="B74" s="28">
        <f t="shared" ref="B74:L74" si="24">B72+B73+B71</f>
        <v>0.25642243351536437</v>
      </c>
      <c r="C74" s="28">
        <f t="shared" si="24"/>
        <v>0.21639964451552163</v>
      </c>
      <c r="D74" s="28">
        <f t="shared" si="24"/>
        <v>0.31592009329939269</v>
      </c>
      <c r="E74" s="28">
        <f t="shared" si="24"/>
        <v>0.25866509690968953</v>
      </c>
      <c r="F74" s="28">
        <f t="shared" si="24"/>
        <v>0.26862475075796421</v>
      </c>
      <c r="G74" s="34">
        <f t="shared" si="24"/>
        <v>0.24815758777171387</v>
      </c>
      <c r="H74" s="28">
        <f t="shared" si="24"/>
        <v>0.29252560682428763</v>
      </c>
      <c r="I74" s="28">
        <f t="shared" si="24"/>
        <v>0.27137426295973432</v>
      </c>
      <c r="J74" s="28">
        <f t="shared" si="24"/>
        <v>0.30510742411691683</v>
      </c>
      <c r="K74" s="28">
        <f t="shared" si="24"/>
        <v>0.38939101913079438</v>
      </c>
      <c r="L74" s="28">
        <f t="shared" si="24"/>
        <v>0.38321603089441081</v>
      </c>
    </row>
    <row r="75" spans="1:12">
      <c r="A75" s="28"/>
      <c r="B75" s="28"/>
      <c r="C75" s="28"/>
      <c r="D75" s="28"/>
      <c r="E75" s="28"/>
      <c r="F75" s="28"/>
      <c r="G75" s="34"/>
      <c r="H75" s="28"/>
      <c r="I75" s="28"/>
      <c r="J75" s="28"/>
      <c r="K75" s="28"/>
      <c r="L75" s="28"/>
    </row>
    <row r="76" spans="1:12">
      <c r="A76" s="35" t="s">
        <v>77</v>
      </c>
      <c r="B76" s="28"/>
      <c r="C76" s="28"/>
      <c r="D76" s="28"/>
      <c r="E76" s="28"/>
      <c r="F76" s="28"/>
      <c r="G76" s="34"/>
      <c r="H76" s="28"/>
      <c r="I76" s="28"/>
      <c r="J76" s="28"/>
      <c r="K76" s="28"/>
      <c r="L76" s="28"/>
    </row>
    <row r="77" spans="1:12">
      <c r="A77" s="28" t="s">
        <v>78</v>
      </c>
      <c r="B77" s="28">
        <v>0</v>
      </c>
      <c r="C77" s="28">
        <v>0</v>
      </c>
      <c r="D77" s="28">
        <v>0</v>
      </c>
      <c r="E77" s="28">
        <v>0</v>
      </c>
      <c r="F77" s="28">
        <v>0</v>
      </c>
      <c r="G77" s="34">
        <v>0</v>
      </c>
      <c r="H77" s="28">
        <v>0</v>
      </c>
      <c r="I77" s="28">
        <v>0</v>
      </c>
      <c r="J77" s="28">
        <v>0</v>
      </c>
      <c r="K77" s="28">
        <v>0</v>
      </c>
      <c r="L77" s="28">
        <v>0</v>
      </c>
    </row>
    <row r="78" spans="1:12">
      <c r="A78" s="28" t="s">
        <v>79</v>
      </c>
      <c r="B78" s="28">
        <f t="shared" ref="B78:L78" si="25">2-(B77+B79+B80)</f>
        <v>1.9850837134082524</v>
      </c>
      <c r="C78" s="28">
        <f t="shared" si="25"/>
        <v>1.9845860087442511</v>
      </c>
      <c r="D78" s="28">
        <f t="shared" si="25"/>
        <v>1.9870281816330142</v>
      </c>
      <c r="E78" s="28">
        <f t="shared" si="25"/>
        <v>1.9800469183073359</v>
      </c>
      <c r="F78" s="28">
        <f t="shared" si="25"/>
        <v>1.9814410318292435</v>
      </c>
      <c r="G78" s="34">
        <f t="shared" si="25"/>
        <v>1.9764255052629354</v>
      </c>
      <c r="H78" s="28">
        <f t="shared" si="25"/>
        <v>1.9743676140821176</v>
      </c>
      <c r="I78" s="28">
        <f t="shared" si="25"/>
        <v>1.9783125422424093</v>
      </c>
      <c r="J78" s="28">
        <f t="shared" si="25"/>
        <v>1.9797211034990854</v>
      </c>
      <c r="K78" s="28">
        <f t="shared" si="25"/>
        <v>1.9776007392434134</v>
      </c>
      <c r="L78" s="28">
        <f t="shared" si="25"/>
        <v>1.9755418071007083</v>
      </c>
    </row>
    <row r="79" spans="1:12">
      <c r="A79" s="28" t="s">
        <v>44</v>
      </c>
      <c r="B79" s="28">
        <f t="shared" ref="B79:L80" si="26">B219</f>
        <v>0</v>
      </c>
      <c r="C79" s="28">
        <f t="shared" si="26"/>
        <v>0</v>
      </c>
      <c r="D79" s="28">
        <f t="shared" si="26"/>
        <v>0</v>
      </c>
      <c r="E79" s="28">
        <f t="shared" si="26"/>
        <v>0</v>
      </c>
      <c r="F79" s="28">
        <f t="shared" si="26"/>
        <v>0</v>
      </c>
      <c r="G79" s="34">
        <f t="shared" si="26"/>
        <v>0</v>
      </c>
      <c r="H79" s="28">
        <f t="shared" si="26"/>
        <v>0</v>
      </c>
      <c r="I79" s="28">
        <f t="shared" si="26"/>
        <v>0</v>
      </c>
      <c r="J79" s="28">
        <f t="shared" si="26"/>
        <v>0</v>
      </c>
      <c r="K79" s="28">
        <f t="shared" si="26"/>
        <v>0</v>
      </c>
      <c r="L79" s="28">
        <f t="shared" si="26"/>
        <v>0</v>
      </c>
    </row>
    <row r="80" spans="1:12">
      <c r="A80" s="28" t="s">
        <v>45</v>
      </c>
      <c r="B80" s="35">
        <f t="shared" si="26"/>
        <v>1.4916286591747686E-2</v>
      </c>
      <c r="C80" s="35">
        <f t="shared" si="26"/>
        <v>1.5413991255748896E-2</v>
      </c>
      <c r="D80" s="35">
        <f t="shared" si="26"/>
        <v>1.2971818366985825E-2</v>
      </c>
      <c r="E80" s="35">
        <f t="shared" si="26"/>
        <v>1.9953081692664028E-2</v>
      </c>
      <c r="F80" s="35">
        <f t="shared" si="26"/>
        <v>1.8558968170756508E-2</v>
      </c>
      <c r="G80" s="36">
        <f t="shared" si="26"/>
        <v>2.3574494737064675E-2</v>
      </c>
      <c r="H80" s="35">
        <f t="shared" si="26"/>
        <v>2.563238591788241E-2</v>
      </c>
      <c r="I80" s="35">
        <f t="shared" si="26"/>
        <v>2.168745775759073E-2</v>
      </c>
      <c r="J80" s="35">
        <f t="shared" si="26"/>
        <v>2.0278896500914544E-2</v>
      </c>
      <c r="K80" s="35">
        <f t="shared" si="26"/>
        <v>2.2399260756586506E-2</v>
      </c>
      <c r="L80" s="35">
        <f t="shared" si="26"/>
        <v>2.4458192899291645E-2</v>
      </c>
    </row>
    <row r="81" spans="1:12">
      <c r="A81" s="28"/>
      <c r="B81" s="28">
        <f t="shared" ref="B81:L81" si="27">SUM(B77:B80)</f>
        <v>2</v>
      </c>
      <c r="C81" s="28">
        <f t="shared" si="27"/>
        <v>2</v>
      </c>
      <c r="D81" s="28">
        <f t="shared" si="27"/>
        <v>2</v>
      </c>
      <c r="E81" s="28">
        <f t="shared" si="27"/>
        <v>2</v>
      </c>
      <c r="F81" s="28">
        <f t="shared" si="27"/>
        <v>2</v>
      </c>
      <c r="G81" s="34">
        <f t="shared" si="27"/>
        <v>2</v>
      </c>
      <c r="H81" s="28">
        <f t="shared" si="27"/>
        <v>2</v>
      </c>
      <c r="I81" s="28">
        <f t="shared" si="27"/>
        <v>2</v>
      </c>
      <c r="J81" s="28">
        <f t="shared" si="27"/>
        <v>2</v>
      </c>
      <c r="K81" s="28">
        <f t="shared" si="27"/>
        <v>2</v>
      </c>
      <c r="L81" s="28">
        <f t="shared" si="27"/>
        <v>2</v>
      </c>
    </row>
    <row r="82" spans="1:12">
      <c r="A82" s="28" t="s">
        <v>80</v>
      </c>
      <c r="B82" s="28">
        <f t="shared" ref="B82:L82" si="28">8+5+B69+B74</f>
        <v>15.256422433515365</v>
      </c>
      <c r="C82" s="28">
        <f t="shared" si="28"/>
        <v>15.216399644515521</v>
      </c>
      <c r="D82" s="28">
        <f t="shared" si="28"/>
        <v>15.315920093299393</v>
      </c>
      <c r="E82" s="28">
        <f t="shared" si="28"/>
        <v>15.25866509690969</v>
      </c>
      <c r="F82" s="28">
        <f t="shared" si="28"/>
        <v>15.268624750757965</v>
      </c>
      <c r="G82" s="34">
        <f t="shared" si="28"/>
        <v>15.248157587771713</v>
      </c>
      <c r="H82" s="28">
        <f t="shared" si="28"/>
        <v>15.292525606824288</v>
      </c>
      <c r="I82" s="28">
        <f t="shared" si="28"/>
        <v>15.271374262959734</v>
      </c>
      <c r="J82" s="28">
        <f t="shared" si="28"/>
        <v>15.305107424116917</v>
      </c>
      <c r="K82" s="28">
        <f t="shared" si="28"/>
        <v>15.389391019130795</v>
      </c>
      <c r="L82" s="28">
        <f t="shared" si="28"/>
        <v>15.383216030894411</v>
      </c>
    </row>
    <row r="83" spans="1:12">
      <c r="A83" s="28" t="s">
        <v>81</v>
      </c>
      <c r="B83" s="28">
        <f t="shared" ref="B83:L83" si="29">(B51+B58)*4+(B52+B57+B59)*3+(B60+B61+B62+B63+B66+B67+B71)*2+B68+B72+B73</f>
        <v>45.999999999999993</v>
      </c>
      <c r="C83" s="28">
        <f t="shared" si="29"/>
        <v>46</v>
      </c>
      <c r="D83" s="28">
        <f t="shared" si="29"/>
        <v>46.000000000000007</v>
      </c>
      <c r="E83" s="28">
        <f t="shared" si="29"/>
        <v>45.999999999999993</v>
      </c>
      <c r="F83" s="28">
        <f t="shared" si="29"/>
        <v>46.000000000000007</v>
      </c>
      <c r="G83" s="34">
        <f t="shared" si="29"/>
        <v>45.999999999999993</v>
      </c>
      <c r="H83" s="28">
        <f t="shared" si="29"/>
        <v>45.999999999999993</v>
      </c>
      <c r="I83" s="28">
        <f t="shared" si="29"/>
        <v>45.999999999999993</v>
      </c>
      <c r="J83" s="28">
        <f t="shared" si="29"/>
        <v>46.000000000000007</v>
      </c>
      <c r="K83" s="28">
        <f t="shared" si="29"/>
        <v>45.999999999999993</v>
      </c>
      <c r="L83" s="28">
        <f t="shared" si="29"/>
        <v>46.000000000000007</v>
      </c>
    </row>
    <row r="84" spans="1:12">
      <c r="A84" s="28" t="s">
        <v>82</v>
      </c>
      <c r="B84" s="34">
        <f t="shared" ref="B84:L84" si="30">(B59+B62+B66)/(B59+B62+B66+B60)</f>
        <v>0.35537894510245477</v>
      </c>
      <c r="C84" s="34">
        <f t="shared" si="30"/>
        <v>0.36483469226679577</v>
      </c>
      <c r="D84" s="34">
        <f t="shared" si="30"/>
        <v>0.37335709060460243</v>
      </c>
      <c r="E84" s="34">
        <f t="shared" si="30"/>
        <v>0.38129781474623653</v>
      </c>
      <c r="F84" s="34">
        <f t="shared" si="30"/>
        <v>0.37777599771447989</v>
      </c>
      <c r="G84" s="34">
        <f t="shared" si="30"/>
        <v>0.39783506147955389</v>
      </c>
      <c r="H84" s="34">
        <f t="shared" si="30"/>
        <v>0.38621063524194471</v>
      </c>
      <c r="I84" s="34">
        <f t="shared" si="30"/>
        <v>0.39707826764369353</v>
      </c>
      <c r="J84" s="34">
        <f t="shared" si="30"/>
        <v>0.39266047395810594</v>
      </c>
      <c r="K84" s="34">
        <f t="shared" si="30"/>
        <v>0.39893073008165558</v>
      </c>
      <c r="L84" s="34">
        <f t="shared" si="30"/>
        <v>0.38857875730098107</v>
      </c>
    </row>
    <row r="85" spans="1:12">
      <c r="A85" s="28" t="s">
        <v>83</v>
      </c>
      <c r="B85" s="34">
        <f t="shared" ref="B85:L85" si="31">B60/(B62+B66)</f>
        <v>2.6772630215668318</v>
      </c>
      <c r="C85" s="34">
        <f t="shared" si="31"/>
        <v>2.6337367480618945</v>
      </c>
      <c r="D85" s="34">
        <f t="shared" si="31"/>
        <v>2.4483705884322169</v>
      </c>
      <c r="E85" s="34">
        <f t="shared" si="31"/>
        <v>2.3040122466228738</v>
      </c>
      <c r="F85" s="34">
        <f t="shared" si="31"/>
        <v>2.583818215840759</v>
      </c>
      <c r="G85" s="34">
        <f t="shared" si="31"/>
        <v>1.9594709835057387</v>
      </c>
      <c r="H85" s="34">
        <f t="shared" si="31"/>
        <v>2.175403087903069</v>
      </c>
      <c r="I85" s="34">
        <f t="shared" si="31"/>
        <v>2.3300287113406641</v>
      </c>
      <c r="J85" s="34">
        <f t="shared" si="31"/>
        <v>2.247736752917028</v>
      </c>
      <c r="K85" s="34">
        <f t="shared" si="31"/>
        <v>2.1664368170328165</v>
      </c>
      <c r="L85" s="34">
        <f t="shared" si="31"/>
        <v>2.3592681364981432</v>
      </c>
    </row>
    <row r="86" spans="1:12">
      <c r="A86" s="28" t="s">
        <v>84</v>
      </c>
      <c r="B86" s="34">
        <f t="shared" ref="B86:L86" si="32">B60/(B59+B62+B66)</f>
        <v>1.8138977105458589</v>
      </c>
      <c r="C86" s="34">
        <f t="shared" si="32"/>
        <v>1.7409674057770841</v>
      </c>
      <c r="D86" s="34">
        <f t="shared" si="32"/>
        <v>1.6784009870567405</v>
      </c>
      <c r="E86" s="34">
        <f t="shared" si="32"/>
        <v>1.6226219016375052</v>
      </c>
      <c r="F86" s="34">
        <f t="shared" si="32"/>
        <v>1.6470712963500449</v>
      </c>
      <c r="G86" s="34">
        <f t="shared" si="32"/>
        <v>1.5136044980072563</v>
      </c>
      <c r="H86" s="34">
        <f t="shared" si="32"/>
        <v>1.5892606488517391</v>
      </c>
      <c r="I86" s="34">
        <f t="shared" si="32"/>
        <v>1.5183951917945819</v>
      </c>
      <c r="J86" s="34">
        <f t="shared" si="32"/>
        <v>1.5467294681325443</v>
      </c>
      <c r="K86" s="34">
        <f t="shared" si="32"/>
        <v>1.5067008495317318</v>
      </c>
      <c r="L86" s="34">
        <f t="shared" si="32"/>
        <v>1.5734808741112705</v>
      </c>
    </row>
    <row r="87" spans="1:12">
      <c r="A87" s="28" t="s">
        <v>85</v>
      </c>
      <c r="B87" s="34">
        <f t="shared" ref="B87:L87" si="33">B60/5</f>
        <v>0.62867290025414513</v>
      </c>
      <c r="C87" s="34">
        <f t="shared" si="33"/>
        <v>0.60628798481235135</v>
      </c>
      <c r="D87" s="34">
        <f t="shared" si="33"/>
        <v>0.60172728960923905</v>
      </c>
      <c r="E87" s="34">
        <f t="shared" si="33"/>
        <v>0.58665706613818958</v>
      </c>
      <c r="F87" s="34">
        <f t="shared" si="33"/>
        <v>0.59346063618460843</v>
      </c>
      <c r="G87" s="34">
        <f t="shared" si="33"/>
        <v>0.5641524398713641</v>
      </c>
      <c r="H87" s="34">
        <f t="shared" si="33"/>
        <v>0.57192635456609808</v>
      </c>
      <c r="I87" s="34">
        <f t="shared" si="33"/>
        <v>0.56522469883539173</v>
      </c>
      <c r="J87" s="34">
        <f t="shared" si="33"/>
        <v>0.57228325078573683</v>
      </c>
      <c r="K87" s="34">
        <f t="shared" si="33"/>
        <v>0.55992158652527613</v>
      </c>
      <c r="L87" s="34">
        <f t="shared" si="33"/>
        <v>0.56840233834602538</v>
      </c>
    </row>
    <row r="88" spans="1:12">
      <c r="A88" s="28" t="s">
        <v>86</v>
      </c>
      <c r="B88" s="34">
        <f t="shared" ref="B88:L88" si="34">B78/B81</f>
        <v>0.9925418567041262</v>
      </c>
      <c r="C88" s="34">
        <f t="shared" si="34"/>
        <v>0.99229300437212553</v>
      </c>
      <c r="D88" s="34">
        <f t="shared" si="34"/>
        <v>0.9935140908165071</v>
      </c>
      <c r="E88" s="34">
        <f t="shared" si="34"/>
        <v>0.99002345915366796</v>
      </c>
      <c r="F88" s="34">
        <f t="shared" si="34"/>
        <v>0.99072051591462174</v>
      </c>
      <c r="G88" s="34">
        <f t="shared" si="34"/>
        <v>0.98821275263146768</v>
      </c>
      <c r="H88" s="34">
        <f t="shared" si="34"/>
        <v>0.98718380704105879</v>
      </c>
      <c r="I88" s="34">
        <f t="shared" si="34"/>
        <v>0.98915627112120463</v>
      </c>
      <c r="J88" s="34">
        <f t="shared" si="34"/>
        <v>0.98986055174954268</v>
      </c>
      <c r="K88" s="34">
        <f t="shared" si="34"/>
        <v>0.9888003696217067</v>
      </c>
      <c r="L88" s="34">
        <f t="shared" si="34"/>
        <v>0.98777090355035413</v>
      </c>
    </row>
    <row r="89" spans="1:12">
      <c r="B89" s="12"/>
      <c r="C89" s="12"/>
      <c r="D89" s="12"/>
      <c r="E89" s="12"/>
      <c r="F89" s="12"/>
      <c r="G89" s="12"/>
      <c r="H89" s="12"/>
      <c r="I89" s="12"/>
      <c r="J89" s="12"/>
      <c r="K89" s="12"/>
      <c r="L89" s="12"/>
    </row>
    <row r="90" spans="1:12">
      <c r="A90" t="s">
        <v>87</v>
      </c>
      <c r="B90" s="34">
        <f t="shared" ref="B90:L90" si="35">(B51+B54+B58+B59+B60+B61+B62+B66)-13</f>
        <v>0.10436868541822797</v>
      </c>
      <c r="C90" s="34">
        <f t="shared" si="35"/>
        <v>4.4379406951977174E-2</v>
      </c>
      <c r="D90" s="34">
        <f t="shared" si="35"/>
        <v>7.2307906108289188E-2</v>
      </c>
      <c r="E90" s="34">
        <f t="shared" si="35"/>
        <v>8.5080365983571937E-2</v>
      </c>
      <c r="F90" s="34">
        <f t="shared" si="35"/>
        <v>5.7820336316241949E-2</v>
      </c>
      <c r="G90" s="34">
        <f t="shared" si="35"/>
        <v>9.4099440931991296E-2</v>
      </c>
      <c r="H90" s="34">
        <f t="shared" si="35"/>
        <v>6.3458083661842579E-2</v>
      </c>
      <c r="I90" s="34">
        <f t="shared" si="35"/>
        <v>1.0027765065293792E-2</v>
      </c>
      <c r="J90" s="34">
        <f t="shared" si="35"/>
        <v>8.6149659251823607E-2</v>
      </c>
      <c r="K90" s="34">
        <f t="shared" si="35"/>
        <v>8.5397943598021442E-2</v>
      </c>
      <c r="L90" s="34">
        <f t="shared" si="35"/>
        <v>7.3348136748972337E-2</v>
      </c>
    </row>
    <row r="91" spans="1:12">
      <c r="A91" t="s">
        <v>88</v>
      </c>
      <c r="B91" s="34">
        <f t="shared" ref="B91:L91" si="36">(B51-4)/4</f>
        <v>0.75581211201559828</v>
      </c>
      <c r="C91" s="34">
        <f t="shared" si="36"/>
        <v>0.75364157401987342</v>
      </c>
      <c r="D91" s="34">
        <f t="shared" si="36"/>
        <v>0.72969879611503052</v>
      </c>
      <c r="E91" s="34">
        <f t="shared" si="36"/>
        <v>0.73769813394218375</v>
      </c>
      <c r="F91" s="34">
        <f t="shared" si="36"/>
        <v>0.71984059361821662</v>
      </c>
      <c r="G91" s="34">
        <f t="shared" si="36"/>
        <v>0.74495717080232793</v>
      </c>
      <c r="H91" s="34">
        <f t="shared" si="36"/>
        <v>0.7270689790353142</v>
      </c>
      <c r="I91" s="34">
        <f t="shared" si="36"/>
        <v>0.70390674309868073</v>
      </c>
      <c r="J91" s="34">
        <f t="shared" si="36"/>
        <v>0.71099096324181921</v>
      </c>
      <c r="K91" s="34">
        <f t="shared" si="36"/>
        <v>0.66796095847160131</v>
      </c>
      <c r="L91" s="34">
        <f t="shared" si="36"/>
        <v>0.66505753348626273</v>
      </c>
    </row>
    <row r="92" spans="1:12">
      <c r="A92" s="28" t="s">
        <v>89</v>
      </c>
      <c r="B92" s="34">
        <f t="shared" ref="B92:L92" si="37">(8-B51)/4</f>
        <v>0.24418788798440172</v>
      </c>
      <c r="C92" s="34">
        <f t="shared" si="37"/>
        <v>0.24635842598012658</v>
      </c>
      <c r="D92" s="34">
        <f t="shared" si="37"/>
        <v>0.27030120388496948</v>
      </c>
      <c r="E92" s="34">
        <f t="shared" si="37"/>
        <v>0.26230186605781625</v>
      </c>
      <c r="F92" s="34">
        <f t="shared" si="37"/>
        <v>0.28015940638178338</v>
      </c>
      <c r="G92" s="34">
        <f t="shared" si="37"/>
        <v>0.25504282919767207</v>
      </c>
      <c r="H92" s="34">
        <f t="shared" si="37"/>
        <v>0.2729310209646858</v>
      </c>
      <c r="I92" s="34">
        <f t="shared" si="37"/>
        <v>0.29609325690131927</v>
      </c>
      <c r="J92" s="34">
        <f t="shared" si="37"/>
        <v>0.28900903675818079</v>
      </c>
      <c r="K92" s="34">
        <f t="shared" si="37"/>
        <v>0.33203904152839869</v>
      </c>
      <c r="L92" s="34">
        <f t="shared" si="37"/>
        <v>0.33494246651373727</v>
      </c>
    </row>
    <row r="93" spans="1:12">
      <c r="A93" s="28" t="s">
        <v>90</v>
      </c>
      <c r="B93" s="34">
        <f t="shared" ref="B93:L93" si="38">(B51+B54-8)/2</f>
        <v>2.0640669754398822E-2</v>
      </c>
      <c r="C93" s="34">
        <f t="shared" si="38"/>
        <v>3.8414823918482277E-2</v>
      </c>
      <c r="D93" s="34">
        <f t="shared" si="38"/>
        <v>2.958450639521093E-2</v>
      </c>
      <c r="E93" s="34">
        <f t="shared" si="38"/>
        <v>6.8654319467269076E-2</v>
      </c>
      <c r="F93" s="34">
        <f t="shared" si="38"/>
        <v>3.4846554656253304E-2</v>
      </c>
      <c r="G93" s="34">
        <f t="shared" si="38"/>
        <v>9.1446718893378076E-2</v>
      </c>
      <c r="H93" s="34">
        <f t="shared" si="38"/>
        <v>8.1765217787986622E-2</v>
      </c>
      <c r="I93" s="34">
        <f t="shared" si="38"/>
        <v>4.627650419193241E-2</v>
      </c>
      <c r="J93" s="34">
        <f t="shared" si="38"/>
        <v>7.1359115357929603E-2</v>
      </c>
      <c r="K93" s="34">
        <f t="shared" si="38"/>
        <v>5.0444580636528791E-2</v>
      </c>
      <c r="L93" s="34">
        <f t="shared" si="38"/>
        <v>5.3716121878316869E-2</v>
      </c>
    </row>
    <row r="94" spans="1:12">
      <c r="A94" s="28" t="s">
        <v>91</v>
      </c>
      <c r="B94" s="34">
        <f t="shared" ref="B94:L94" si="39">3-B63-B67-B71-B68-B72-B73-B90</f>
        <v>0.74357756648463535</v>
      </c>
      <c r="C94" s="34">
        <f t="shared" si="39"/>
        <v>0.78360035548447815</v>
      </c>
      <c r="D94" s="34">
        <f t="shared" si="39"/>
        <v>0.68407990670060981</v>
      </c>
      <c r="E94" s="34">
        <f t="shared" si="39"/>
        <v>0.7413349030903098</v>
      </c>
      <c r="F94" s="34">
        <f t="shared" si="39"/>
        <v>0.73137524924203379</v>
      </c>
      <c r="G94" s="34">
        <f t="shared" si="39"/>
        <v>0.75184241222828418</v>
      </c>
      <c r="H94" s="34">
        <f t="shared" si="39"/>
        <v>0.70747439317571281</v>
      </c>
      <c r="I94" s="34">
        <f t="shared" si="39"/>
        <v>0.72862573704026778</v>
      </c>
      <c r="J94" s="34">
        <f t="shared" si="39"/>
        <v>0.69489257588308107</v>
      </c>
      <c r="K94" s="34">
        <f t="shared" si="39"/>
        <v>0.6106089808692069</v>
      </c>
      <c r="L94" s="34">
        <f t="shared" si="39"/>
        <v>0.61678396910558986</v>
      </c>
    </row>
    <row r="95" spans="1:12">
      <c r="A95" s="28" t="s">
        <v>92</v>
      </c>
      <c r="B95" s="34">
        <f t="shared" ref="B95:L95" si="40">B63+B67+B71+B68+B72+B90-2</f>
        <v>0.163059706398478</v>
      </c>
      <c r="C95" s="34">
        <f t="shared" si="40"/>
        <v>0.12014235208028312</v>
      </c>
      <c r="D95" s="34">
        <f t="shared" si="40"/>
        <v>0.20443984773857915</v>
      </c>
      <c r="E95" s="34">
        <f t="shared" si="40"/>
        <v>0.13358623264008074</v>
      </c>
      <c r="F95" s="34">
        <f t="shared" si="40"/>
        <v>0.14113270318491056</v>
      </c>
      <c r="G95" s="34">
        <f t="shared" si="40"/>
        <v>0.11703077398254935</v>
      </c>
      <c r="H95" s="34">
        <f t="shared" si="40"/>
        <v>0.16149690534969885</v>
      </c>
      <c r="I95" s="34">
        <f t="shared" si="40"/>
        <v>0.14017100535234972</v>
      </c>
      <c r="J95" s="34">
        <f t="shared" si="40"/>
        <v>0.15789812223664601</v>
      </c>
      <c r="K95" s="34">
        <f t="shared" si="40"/>
        <v>0.23575516496016213</v>
      </c>
      <c r="L95" s="34">
        <f t="shared" si="40"/>
        <v>0.22510612410617226</v>
      </c>
    </row>
    <row r="96" spans="1:12">
      <c r="A96" s="28" t="s">
        <v>93</v>
      </c>
      <c r="B96" s="34">
        <f t="shared" ref="B96:L96" si="41">(2-B63-B67-B71-B90)/2</f>
        <v>3.8305925807383234E-2</v>
      </c>
      <c r="C96" s="34">
        <f t="shared" si="41"/>
        <v>5.9124068748933833E-2</v>
      </c>
      <c r="D96" s="34">
        <f t="shared" si="41"/>
        <v>5.4662369875443595E-2</v>
      </c>
      <c r="E96" s="34">
        <f t="shared" si="41"/>
        <v>6.5624250140558504E-2</v>
      </c>
      <c r="F96" s="34">
        <f t="shared" si="41"/>
        <v>6.4218395073540435E-2</v>
      </c>
      <c r="G96" s="34">
        <f t="shared" si="41"/>
        <v>5.7616335742475266E-2</v>
      </c>
      <c r="H96" s="34">
        <f t="shared" si="41"/>
        <v>8.0267959515346821E-2</v>
      </c>
      <c r="I96" s="34">
        <f t="shared" si="41"/>
        <v>6.2896703149968536E-2</v>
      </c>
      <c r="J96" s="34">
        <f t="shared" si="41"/>
        <v>7.7321211243073895E-2</v>
      </c>
      <c r="K96" s="34">
        <f t="shared" si="41"/>
        <v>0.11064052588548834</v>
      </c>
      <c r="L96" s="34">
        <f t="shared" si="41"/>
        <v>0.12204756295691987</v>
      </c>
    </row>
    <row r="97" spans="1:12">
      <c r="A97" s="28" t="s">
        <v>94</v>
      </c>
      <c r="B97" s="34">
        <f t="shared" ref="B97:L97" si="42">(B63+B67+B71)/2</f>
        <v>0.90950973148350278</v>
      </c>
      <c r="C97" s="34">
        <f t="shared" si="42"/>
        <v>0.91868622777507758</v>
      </c>
      <c r="D97" s="34">
        <f t="shared" si="42"/>
        <v>0.90918367707041181</v>
      </c>
      <c r="E97" s="34">
        <f t="shared" si="42"/>
        <v>0.89183556686765553</v>
      </c>
      <c r="F97" s="34">
        <f t="shared" si="42"/>
        <v>0.90687143676833859</v>
      </c>
      <c r="G97" s="34">
        <f t="shared" si="42"/>
        <v>0.89533394379152909</v>
      </c>
      <c r="H97" s="34">
        <f t="shared" si="42"/>
        <v>0.88800299865373189</v>
      </c>
      <c r="I97" s="34">
        <f t="shared" si="42"/>
        <v>0.93208941431738457</v>
      </c>
      <c r="J97" s="34">
        <f t="shared" si="42"/>
        <v>0.8796039591310143</v>
      </c>
      <c r="K97" s="34">
        <f t="shared" si="42"/>
        <v>0.84666050231550094</v>
      </c>
      <c r="L97" s="34">
        <f t="shared" si="42"/>
        <v>0.84127836866859396</v>
      </c>
    </row>
    <row r="98" spans="1:12">
      <c r="A98" s="28" t="s">
        <v>95</v>
      </c>
      <c r="B98" s="34">
        <f t="shared" ref="B98:L98" si="43">B73</f>
        <v>9.3362727116886604E-2</v>
      </c>
      <c r="C98" s="34">
        <f t="shared" si="43"/>
        <v>9.6257292435238687E-2</v>
      </c>
      <c r="D98" s="34">
        <f t="shared" si="43"/>
        <v>0.11148024556081121</v>
      </c>
      <c r="E98" s="34">
        <f t="shared" si="43"/>
        <v>0.12507886426960971</v>
      </c>
      <c r="F98" s="34">
        <f t="shared" si="43"/>
        <v>0.12749204757305563</v>
      </c>
      <c r="G98" s="34">
        <f t="shared" si="43"/>
        <v>0.1311268137891666</v>
      </c>
      <c r="H98" s="34">
        <f t="shared" si="43"/>
        <v>0.13102870147458831</v>
      </c>
      <c r="I98" s="34">
        <f t="shared" si="43"/>
        <v>0.13120325760738275</v>
      </c>
      <c r="J98" s="34">
        <f t="shared" si="43"/>
        <v>0.14720930188027295</v>
      </c>
      <c r="K98" s="34">
        <f t="shared" si="43"/>
        <v>0.15363585417063075</v>
      </c>
      <c r="L98" s="34">
        <f t="shared" si="43"/>
        <v>0.15810990678823778</v>
      </c>
    </row>
    <row r="99" spans="1:12">
      <c r="A99" s="28" t="s">
        <v>96</v>
      </c>
      <c r="B99" s="34">
        <f t="shared" ref="B99:L99" si="44">(27/256)*(B94*B91*B37)/(B95*B92)</f>
        <v>1.0987452604570258</v>
      </c>
      <c r="C99" s="34">
        <f t="shared" si="44"/>
        <v>1.5037790618398006</v>
      </c>
      <c r="D99" s="34">
        <f t="shared" si="44"/>
        <v>0.67859075508421141</v>
      </c>
      <c r="E99" s="34">
        <f t="shared" si="44"/>
        <v>1.1436509347458037</v>
      </c>
      <c r="F99" s="34">
        <f t="shared" si="44"/>
        <v>0.97065483707153766</v>
      </c>
      <c r="G99" s="34">
        <f t="shared" si="44"/>
        <v>1.3643463423109574</v>
      </c>
      <c r="H99" s="34">
        <f t="shared" si="44"/>
        <v>0.84311706367524286</v>
      </c>
      <c r="I99" s="34">
        <f t="shared" si="44"/>
        <v>0.89279463221720923</v>
      </c>
      <c r="J99" s="34">
        <f t="shared" si="44"/>
        <v>0.78218954618434988</v>
      </c>
      <c r="K99" s="34">
        <f t="shared" si="44"/>
        <v>0.37642853872607374</v>
      </c>
      <c r="L99" s="34">
        <f t="shared" si="44"/>
        <v>0.39305507929369482</v>
      </c>
    </row>
    <row r="100" spans="1:12">
      <c r="A100" s="28"/>
      <c r="B100" s="34"/>
      <c r="C100" s="34"/>
      <c r="D100" s="34"/>
      <c r="E100" s="34"/>
      <c r="F100" s="34"/>
      <c r="G100" s="34"/>
      <c r="H100" s="34"/>
      <c r="I100" s="34"/>
      <c r="J100" s="34"/>
      <c r="K100" s="34"/>
      <c r="L100" s="34"/>
    </row>
    <row r="101" spans="1:12">
      <c r="A101" s="13" t="s">
        <v>97</v>
      </c>
      <c r="B101" s="34"/>
      <c r="C101" s="34"/>
      <c r="D101" s="34"/>
      <c r="E101" s="34"/>
      <c r="F101" s="34"/>
      <c r="G101" s="34"/>
      <c r="H101" s="34"/>
      <c r="I101" s="34"/>
      <c r="J101" s="34"/>
      <c r="K101" s="34"/>
      <c r="L101" s="34"/>
    </row>
    <row r="102" spans="1:12">
      <c r="A102" s="28" t="s">
        <v>98</v>
      </c>
      <c r="B102" s="37">
        <v>2</v>
      </c>
      <c r="C102" s="37">
        <v>2</v>
      </c>
      <c r="D102" s="37">
        <v>2</v>
      </c>
      <c r="E102" s="37">
        <v>2</v>
      </c>
      <c r="F102" s="37">
        <v>2</v>
      </c>
      <c r="G102" s="37">
        <v>2</v>
      </c>
      <c r="H102" s="37">
        <v>2</v>
      </c>
      <c r="I102" s="37">
        <v>2</v>
      </c>
      <c r="J102" s="37">
        <v>2</v>
      </c>
      <c r="K102" s="37">
        <v>2</v>
      </c>
      <c r="L102" s="37">
        <v>2</v>
      </c>
    </row>
    <row r="103" spans="1:12">
      <c r="A103" s="38" t="s">
        <v>99</v>
      </c>
      <c r="B103" s="39">
        <f t="shared" ref="B103:L103" si="45">((-76.95+B102*0.79+39.4*B$95+22.4*B$98+(41.5-2.89*B102)*B$93)/(-0.065-0.0083144*LN(B$99)))-273.15</f>
        <v>731.92548200070564</v>
      </c>
      <c r="C103" s="39">
        <f t="shared" si="45"/>
        <v>708.07489292579214</v>
      </c>
      <c r="D103" s="39">
        <f t="shared" si="45"/>
        <v>758.98138539590661</v>
      </c>
      <c r="E103" s="39">
        <f t="shared" si="45"/>
        <v>707.74112139527688</v>
      </c>
      <c r="F103" s="39">
        <f t="shared" si="45"/>
        <v>741.6211935653829</v>
      </c>
      <c r="G103" s="39">
        <f t="shared" si="45"/>
        <v>682.04870007483987</v>
      </c>
      <c r="H103" s="39">
        <f t="shared" si="45"/>
        <v>720.08971590860801</v>
      </c>
      <c r="I103" s="39">
        <f t="shared" si="45"/>
        <v>745.5544645397847</v>
      </c>
      <c r="J103" s="39">
        <f t="shared" si="45"/>
        <v>732.3279558680141</v>
      </c>
      <c r="K103" s="39">
        <f t="shared" si="45"/>
        <v>796.49755713044908</v>
      </c>
      <c r="L103" s="39">
        <f t="shared" si="45"/>
        <v>793.31956044820492</v>
      </c>
    </row>
    <row r="104" spans="1:12">
      <c r="A104" s="38" t="s">
        <v>100</v>
      </c>
      <c r="B104" s="39">
        <f t="shared" ref="B104:L104" si="46">((78.44+3-33.6*B$96-(66.8-2.92*B102)*B$93+78.5*B$92+9.4*B$95)/(0.0721-0.0083144*LN((27*B$96*B$91*B$38)/(64*B$97*B$92*B$37))))-273.15</f>
        <v>674.73653308265511</v>
      </c>
      <c r="C104" s="39">
        <f t="shared" si="46"/>
        <v>695.96767556756095</v>
      </c>
      <c r="D104" s="39">
        <f t="shared" si="46"/>
        <v>714.51440724335941</v>
      </c>
      <c r="E104" s="39">
        <f t="shared" si="46"/>
        <v>700.90815136128106</v>
      </c>
      <c r="F104" s="39">
        <f t="shared" si="46"/>
        <v>728.00849807555949</v>
      </c>
      <c r="G104" s="39">
        <f t="shared" si="46"/>
        <v>677.01092904251266</v>
      </c>
      <c r="H104" s="39">
        <f t="shared" si="46"/>
        <v>715.79346997960488</v>
      </c>
      <c r="I104" s="39">
        <f t="shared" si="46"/>
        <v>725.92781336401754</v>
      </c>
      <c r="J104" s="39">
        <f t="shared" si="46"/>
        <v>726.7155247221923</v>
      </c>
      <c r="K104" s="39">
        <f t="shared" si="46"/>
        <v>787.38773437177258</v>
      </c>
      <c r="L104" s="39">
        <f t="shared" si="46"/>
        <v>791.03696270704893</v>
      </c>
    </row>
    <row r="105" spans="1:12">
      <c r="A105" t="s">
        <v>101</v>
      </c>
      <c r="B105" s="40">
        <f t="shared" ref="B105:L105" si="47">(0.677*B102-48.98)/(-0.0429-0.008314*LN(B$37*(B$51-4)/(8-B$51)))-273.15</f>
        <v>683.79810117675402</v>
      </c>
      <c r="C105" s="40">
        <f t="shared" si="47"/>
        <v>690.89262499381164</v>
      </c>
      <c r="D105" s="40">
        <f t="shared" si="47"/>
        <v>712.16697136925575</v>
      </c>
      <c r="E105" s="40">
        <f t="shared" si="47"/>
        <v>709.4528880796737</v>
      </c>
      <c r="F105" s="40">
        <f t="shared" si="47"/>
        <v>725.82260452178969</v>
      </c>
      <c r="G105" s="40">
        <f t="shared" si="47"/>
        <v>704.41147954394648</v>
      </c>
      <c r="H105" s="40">
        <f t="shared" si="47"/>
        <v>721.11587075421482</v>
      </c>
      <c r="I105" s="40">
        <f t="shared" si="47"/>
        <v>741.15585291132186</v>
      </c>
      <c r="J105" s="40">
        <f t="shared" si="47"/>
        <v>735.0451562804077</v>
      </c>
      <c r="K105" s="40">
        <f t="shared" si="47"/>
        <v>772.06169779473237</v>
      </c>
      <c r="L105" s="40">
        <f t="shared" si="47"/>
        <v>774.55878350931391</v>
      </c>
    </row>
    <row r="106" spans="1:12">
      <c r="B106" s="40"/>
      <c r="C106" s="40"/>
      <c r="D106" s="40"/>
      <c r="E106" s="40"/>
      <c r="F106" s="40"/>
      <c r="G106" s="40"/>
      <c r="H106" s="40"/>
      <c r="I106" s="40"/>
      <c r="J106" s="40"/>
      <c r="K106" s="40"/>
      <c r="L106" s="40"/>
    </row>
    <row r="107" spans="1:12">
      <c r="A107" s="28" t="s">
        <v>98</v>
      </c>
      <c r="B107" s="37">
        <v>8</v>
      </c>
      <c r="C107" s="37">
        <v>8</v>
      </c>
      <c r="D107" s="37">
        <v>8</v>
      </c>
      <c r="E107" s="37">
        <v>8</v>
      </c>
      <c r="F107" s="37">
        <v>8</v>
      </c>
      <c r="G107" s="37">
        <v>8</v>
      </c>
      <c r="H107" s="37">
        <v>8</v>
      </c>
      <c r="I107" s="37">
        <v>8</v>
      </c>
      <c r="J107" s="37">
        <v>8</v>
      </c>
      <c r="K107" s="37">
        <v>8</v>
      </c>
      <c r="L107" s="37">
        <v>8</v>
      </c>
    </row>
    <row r="108" spans="1:12">
      <c r="A108" s="38" t="s">
        <v>99</v>
      </c>
      <c r="B108" s="39">
        <f t="shared" ref="B108:L108" si="48">((-76.95+B107*0.79+39.4*B$95+22.4*B$98+(41.5-2.89*B107)*B$93)/(-0.065-0.0083144*LN(B$99)))-273.15</f>
        <v>665.31110419927711</v>
      </c>
      <c r="C108" s="39">
        <f t="shared" si="48"/>
        <v>648.50827965550263</v>
      </c>
      <c r="D108" s="39">
        <f t="shared" si="48"/>
        <v>690.55689954576144</v>
      </c>
      <c r="E108" s="39">
        <f t="shared" si="48"/>
        <v>654.05466484840031</v>
      </c>
      <c r="F108" s="39">
        <f t="shared" si="48"/>
        <v>677.7507697542261</v>
      </c>
      <c r="G108" s="39">
        <f t="shared" si="48"/>
        <v>635.37556977984491</v>
      </c>
      <c r="H108" s="39">
        <f t="shared" si="48"/>
        <v>667.83852173442983</v>
      </c>
      <c r="I108" s="39">
        <f t="shared" si="48"/>
        <v>684.08490283296112</v>
      </c>
      <c r="J108" s="39">
        <f t="shared" si="48"/>
        <v>676.69307581372834</v>
      </c>
      <c r="K108" s="39">
        <f t="shared" si="48"/>
        <v>728.53831649103824</v>
      </c>
      <c r="L108" s="39">
        <f t="shared" si="48"/>
        <v>726.77814210550582</v>
      </c>
    </row>
    <row r="109" spans="1:12">
      <c r="A109" s="38" t="s">
        <v>100</v>
      </c>
      <c r="B109" s="39">
        <f t="shared" ref="B109:L109" si="49">((78.44+3-33.6*B$96-(66.8-2.92*B107)*B$93+78.5*B$92+9.4*B$95)/(0.0721-0.0083144*LN((27*B$96*B$91*B$38)/(64*B$97*B$92*B$37))))-273.15</f>
        <v>678.17822170249644</v>
      </c>
      <c r="C109" s="39">
        <f t="shared" si="49"/>
        <v>702.65185399788322</v>
      </c>
      <c r="D109" s="39">
        <f t="shared" si="49"/>
        <v>719.5859892037555</v>
      </c>
      <c r="E109" s="39">
        <f t="shared" si="49"/>
        <v>712.99964124343944</v>
      </c>
      <c r="F109" s="39">
        <f t="shared" si="49"/>
        <v>734.09165978268845</v>
      </c>
      <c r="G109" s="39">
        <f t="shared" si="49"/>
        <v>693.02660296214049</v>
      </c>
      <c r="H109" s="39">
        <f t="shared" si="49"/>
        <v>730.44354524964717</v>
      </c>
      <c r="I109" s="39">
        <f t="shared" si="49"/>
        <v>733.9424968704601</v>
      </c>
      <c r="J109" s="39">
        <f t="shared" si="49"/>
        <v>739.38530384188437</v>
      </c>
      <c r="K109" s="39">
        <f t="shared" si="49"/>
        <v>796.49397098622705</v>
      </c>
      <c r="L109" s="39">
        <f t="shared" si="49"/>
        <v>800.81033602829291</v>
      </c>
    </row>
    <row r="110" spans="1:12">
      <c r="A110" t="s">
        <v>101</v>
      </c>
      <c r="B110" s="40">
        <f t="shared" ref="B110:L110" si="50">(0.677*B107-48.98)/(-0.0429-0.008314*LN(B$37*(B$51-4)/(8-B$51)))-273.15</f>
        <v>602.18043043010346</v>
      </c>
      <c r="C110" s="40">
        <f t="shared" si="50"/>
        <v>608.66986551947275</v>
      </c>
      <c r="D110" s="40">
        <f t="shared" si="50"/>
        <v>628.12973251438825</v>
      </c>
      <c r="E110" s="40">
        <f t="shared" si="50"/>
        <v>625.64713216106543</v>
      </c>
      <c r="F110" s="40">
        <f t="shared" si="50"/>
        <v>640.62068289142996</v>
      </c>
      <c r="G110" s="40">
        <f t="shared" si="50"/>
        <v>621.03570307925247</v>
      </c>
      <c r="H110" s="40">
        <f t="shared" si="50"/>
        <v>636.31538431815841</v>
      </c>
      <c r="I110" s="40">
        <f t="shared" si="50"/>
        <v>654.64616546064804</v>
      </c>
      <c r="J110" s="40">
        <f t="shared" si="50"/>
        <v>649.05664738167548</v>
      </c>
      <c r="K110" s="40">
        <f t="shared" si="50"/>
        <v>682.91606481186147</v>
      </c>
      <c r="L110" s="40">
        <f t="shared" si="50"/>
        <v>685.20017521521322</v>
      </c>
    </row>
    <row r="111" spans="1:12">
      <c r="B111" s="40"/>
      <c r="C111" s="34"/>
      <c r="D111" s="34"/>
      <c r="E111" s="34"/>
      <c r="F111" s="34"/>
      <c r="G111" s="34"/>
      <c r="H111" s="34"/>
      <c r="I111" s="34"/>
      <c r="J111" s="34"/>
      <c r="K111" s="34"/>
      <c r="L111" s="34"/>
    </row>
    <row r="112" spans="1:12">
      <c r="A112" s="13" t="s">
        <v>102</v>
      </c>
      <c r="B112" s="12"/>
      <c r="C112" s="12"/>
      <c r="D112" s="12"/>
      <c r="E112" s="12"/>
      <c r="F112" s="12"/>
      <c r="G112" s="12"/>
      <c r="H112" s="12"/>
      <c r="I112" s="12"/>
      <c r="J112" s="12"/>
      <c r="K112" s="12"/>
      <c r="L112" s="12"/>
    </row>
    <row r="113" spans="1:18">
      <c r="A113" s="41" t="s">
        <v>103</v>
      </c>
      <c r="B113" s="42">
        <f t="shared" ref="B113:L113" si="51">4.76*B54-3.01</f>
        <v>1.8358365632848859</v>
      </c>
      <c r="C113" s="42">
        <f t="shared" si="51"/>
        <v>2.0463735543655632</v>
      </c>
      <c r="D113" s="42">
        <f t="shared" si="51"/>
        <v>2.4181794228522264</v>
      </c>
      <c r="E113" s="42">
        <f t="shared" si="51"/>
        <v>2.6378166510692269</v>
      </c>
      <c r="F113" s="42">
        <f t="shared" si="51"/>
        <v>2.6559742978366856</v>
      </c>
      <c r="G113" s="42">
        <f t="shared" si="51"/>
        <v>2.7165882317886352</v>
      </c>
      <c r="H113" s="42">
        <f t="shared" si="51"/>
        <v>2.9650115125092471</v>
      </c>
      <c r="I113" s="42">
        <f t="shared" si="51"/>
        <v>3.0681679313083139</v>
      </c>
      <c r="J113" s="42">
        <f t="shared" si="51"/>
        <v>3.1720708380832523</v>
      </c>
      <c r="K113" s="42">
        <f t="shared" si="51"/>
        <v>3.7922557583604624</v>
      </c>
      <c r="L113" s="42">
        <f t="shared" si="51"/>
        <v>3.8786820427031348</v>
      </c>
    </row>
    <row r="114" spans="1:18">
      <c r="A114" s="38" t="s">
        <v>99</v>
      </c>
      <c r="B114" s="39">
        <f t="shared" ref="B114:L114" si="52">((-76.95+B113*0.79+39.4*B$95+22.4*B$98+(41.5-2.89*B$113)*B$93)/(-0.065-0.0083144*LN(B$99)))-273.15</f>
        <v>733.74808953312584</v>
      </c>
      <c r="C114" s="39">
        <f t="shared" si="52"/>
        <v>707.61450699598186</v>
      </c>
      <c r="D114" s="39">
        <f t="shared" si="52"/>
        <v>754.2124333956109</v>
      </c>
      <c r="E114" s="39">
        <f t="shared" si="52"/>
        <v>702.03410207485967</v>
      </c>
      <c r="F114" s="39">
        <f t="shared" si="52"/>
        <v>734.63830083004029</v>
      </c>
      <c r="G114" s="39">
        <f t="shared" si="52"/>
        <v>676.47446408981796</v>
      </c>
      <c r="H114" s="39">
        <f t="shared" si="52"/>
        <v>711.68588192186814</v>
      </c>
      <c r="I114" s="39">
        <f t="shared" si="52"/>
        <v>734.61116211198384</v>
      </c>
      <c r="J114" s="39">
        <f t="shared" si="52"/>
        <v>721.45995245269944</v>
      </c>
      <c r="K114" s="39">
        <f t="shared" si="52"/>
        <v>776.19750040215092</v>
      </c>
      <c r="L114" s="39">
        <f t="shared" si="52"/>
        <v>772.48453249213401</v>
      </c>
    </row>
    <row r="115" spans="1:18">
      <c r="A115" s="38" t="s">
        <v>100</v>
      </c>
      <c r="B115" s="39">
        <f t="shared" ref="B115:L115" si="53">((78.44+3-33.6*B$96-(66.8-2.92*B113)*B$93+78.5*B$92+9.4*B$95)/(0.0721-0.0083144*LN((27*B$96*B$91*B$38)/(64*B$97*B$92*B$37))))-273.15</f>
        <v>674.64236651066574</v>
      </c>
      <c r="C115" s="39">
        <f t="shared" si="53"/>
        <v>696.01933708619902</v>
      </c>
      <c r="D115" s="39">
        <f t="shared" si="53"/>
        <v>714.86787911288388</v>
      </c>
      <c r="E115" s="39">
        <f t="shared" si="53"/>
        <v>702.19351029179359</v>
      </c>
      <c r="F115" s="39">
        <f t="shared" si="53"/>
        <v>728.67356436380294</v>
      </c>
      <c r="G115" s="39">
        <f t="shared" si="53"/>
        <v>678.92370295167439</v>
      </c>
      <c r="H115" s="39">
        <f t="shared" si="53"/>
        <v>718.14971852872441</v>
      </c>
      <c r="I115" s="39">
        <f t="shared" si="53"/>
        <v>727.35465134754554</v>
      </c>
      <c r="J115" s="39">
        <f t="shared" si="53"/>
        <v>729.19050449405029</v>
      </c>
      <c r="K115" s="39">
        <f t="shared" si="53"/>
        <v>790.10785187331396</v>
      </c>
      <c r="L115" s="39">
        <f t="shared" si="53"/>
        <v>794.09713953292487</v>
      </c>
    </row>
    <row r="116" spans="1:18">
      <c r="A116" s="43" t="s">
        <v>101</v>
      </c>
      <c r="B116" s="44">
        <f t="shared" ref="B116:L116" si="54">(0.677*B113-48.98)/(-0.0429-0.008314*LN(B$37*(B$51-4)/(8-B$51)))-273.15</f>
        <v>686.03120739782946</v>
      </c>
      <c r="C116" s="44">
        <f t="shared" si="54"/>
        <v>690.2571313927167</v>
      </c>
      <c r="D116" s="44">
        <f t="shared" si="54"/>
        <v>706.30986402885185</v>
      </c>
      <c r="E116" s="44">
        <f t="shared" si="54"/>
        <v>700.54410364961848</v>
      </c>
      <c r="F116" s="44">
        <f t="shared" si="54"/>
        <v>716.5075594024878</v>
      </c>
      <c r="G116" s="44">
        <f t="shared" si="54"/>
        <v>694.45379617213985</v>
      </c>
      <c r="H116" s="44">
        <f t="shared" si="54"/>
        <v>707.4769631413518</v>
      </c>
      <c r="I116" s="44">
        <f t="shared" si="54"/>
        <v>725.75470726426943</v>
      </c>
      <c r="J116" s="44">
        <f t="shared" si="54"/>
        <v>718.24771899866323</v>
      </c>
      <c r="K116" s="44">
        <f t="shared" si="54"/>
        <v>745.43306878702595</v>
      </c>
      <c r="L116" s="44">
        <f t="shared" si="54"/>
        <v>746.57938138213547</v>
      </c>
    </row>
    <row r="117" spans="1:18">
      <c r="B117" s="12"/>
      <c r="C117" s="12"/>
      <c r="D117" s="12"/>
      <c r="E117" s="12"/>
      <c r="F117" s="12"/>
      <c r="G117" s="12"/>
      <c r="H117" s="12"/>
      <c r="I117" s="12"/>
      <c r="J117" s="12"/>
      <c r="K117" s="12"/>
      <c r="L117" s="12"/>
    </row>
    <row r="118" spans="1:18">
      <c r="A118" s="45" t="s">
        <v>104</v>
      </c>
      <c r="B118" s="46"/>
      <c r="C118" s="46"/>
      <c r="D118" s="46"/>
      <c r="E118" s="46"/>
      <c r="F118" s="46"/>
      <c r="G118" s="46"/>
      <c r="H118" s="46"/>
      <c r="I118" s="46"/>
      <c r="J118" s="46"/>
      <c r="K118" s="46"/>
      <c r="L118" s="46"/>
    </row>
    <row r="119" spans="1:18" ht="15.75" thickBot="1">
      <c r="A119" s="47" t="str">
        <f t="shared" ref="A119:L124" si="55">A178</f>
        <v>T (C) HB1*</v>
      </c>
      <c r="B119" s="39">
        <f t="shared" si="55"/>
        <v>741.49102054351113</v>
      </c>
      <c r="C119" s="39">
        <f t="shared" si="55"/>
        <v>710.75625394958684</v>
      </c>
      <c r="D119" s="39">
        <f t="shared" si="55"/>
        <v>767.86778189841459</v>
      </c>
      <c r="E119" s="39">
        <f t="shared" si="55"/>
        <v>704.46882809866679</v>
      </c>
      <c r="F119" s="39">
        <f t="shared" si="55"/>
        <v>743.0919923640065</v>
      </c>
      <c r="G119" s="39">
        <f t="shared" si="55"/>
        <v>676.56709845086698</v>
      </c>
      <c r="H119" s="39">
        <f t="shared" si="55"/>
        <v>715.31535450382808</v>
      </c>
      <c r="I119" s="39">
        <f t="shared" si="55"/>
        <v>743.13017988014496</v>
      </c>
      <c r="J119" s="39">
        <f t="shared" si="55"/>
        <v>726.91464505870465</v>
      </c>
      <c r="K119" s="39">
        <f t="shared" si="55"/>
        <v>799.76295655079286</v>
      </c>
      <c r="L119" s="39">
        <f t="shared" si="55"/>
        <v>794.23085463726159</v>
      </c>
    </row>
    <row r="120" spans="1:18">
      <c r="A120" s="48" t="str">
        <f t="shared" si="55"/>
        <v xml:space="preserve">    P(Kb) HB1*</v>
      </c>
      <c r="B120" s="49">
        <f t="shared" si="55"/>
        <v>1.1384154597539879</v>
      </c>
      <c r="C120" s="49">
        <f t="shared" si="55"/>
        <v>1.7299125406984692</v>
      </c>
      <c r="D120" s="49">
        <f t="shared" si="55"/>
        <v>1.2206874331608275</v>
      </c>
      <c r="E120" s="49">
        <f t="shared" si="55"/>
        <v>2.3657113694447474</v>
      </c>
      <c r="F120" s="49">
        <f t="shared" si="55"/>
        <v>1.8618179540240178</v>
      </c>
      <c r="G120" s="42">
        <f t="shared" si="55"/>
        <v>2.704679748538684</v>
      </c>
      <c r="H120" s="49">
        <f t="shared" si="55"/>
        <v>2.5482387852186283</v>
      </c>
      <c r="I120" s="49">
        <f t="shared" si="55"/>
        <v>2.2366174674759658</v>
      </c>
      <c r="J120" s="49">
        <f t="shared" si="55"/>
        <v>2.5838009835784956</v>
      </c>
      <c r="K120" s="49">
        <f t="shared" si="55"/>
        <v>1.7110788394154897</v>
      </c>
      <c r="L120" s="49">
        <f t="shared" si="55"/>
        <v>1.9173691833955413</v>
      </c>
      <c r="N120" s="66" t="s">
        <v>148</v>
      </c>
      <c r="O120" s="67"/>
      <c r="P120" s="67"/>
      <c r="Q120" s="74" t="s">
        <v>3</v>
      </c>
      <c r="R120" s="75"/>
    </row>
    <row r="121" spans="1:18">
      <c r="A121" s="50" t="str">
        <f t="shared" si="55"/>
        <v>T (C) HB2</v>
      </c>
      <c r="B121" s="51">
        <f t="shared" si="55"/>
        <v>674.64365946507758</v>
      </c>
      <c r="C121" s="51">
        <f t="shared" si="55"/>
        <v>695.83547526815369</v>
      </c>
      <c r="D121" s="51">
        <f t="shared" si="55"/>
        <v>714.54784607931902</v>
      </c>
      <c r="E121" s="51">
        <f t="shared" si="55"/>
        <v>701.70582635827463</v>
      </c>
      <c r="F121" s="51">
        <f t="shared" si="55"/>
        <v>728.09600128978673</v>
      </c>
      <c r="G121" s="52">
        <f t="shared" si="55"/>
        <v>678.84427032227325</v>
      </c>
      <c r="H121" s="51">
        <f t="shared" si="55"/>
        <v>717.07637398187501</v>
      </c>
      <c r="I121" s="51">
        <f t="shared" si="55"/>
        <v>726.58464169518197</v>
      </c>
      <c r="J121" s="51">
        <f t="shared" si="55"/>
        <v>727.91732606158666</v>
      </c>
      <c r="K121" s="51">
        <f t="shared" si="55"/>
        <v>787.39379812395521</v>
      </c>
      <c r="L121" s="51">
        <f t="shared" si="55"/>
        <v>791.02596506953012</v>
      </c>
      <c r="N121" s="68" t="s">
        <v>1</v>
      </c>
      <c r="O121" s="69">
        <v>726.90275242499365</v>
      </c>
      <c r="P121" s="70" t="s">
        <v>147</v>
      </c>
      <c r="Q121" s="69">
        <v>36.411822447983084</v>
      </c>
      <c r="R121" s="76" t="s">
        <v>149</v>
      </c>
    </row>
    <row r="122" spans="1:18" ht="15.75" thickBot="1">
      <c r="A122" s="53" t="str">
        <f t="shared" si="55"/>
        <v xml:space="preserve">   P(Kb) HB2</v>
      </c>
      <c r="B122" s="54">
        <f t="shared" si="55"/>
        <v>1.8380906098674834</v>
      </c>
      <c r="C122" s="54">
        <f t="shared" si="55"/>
        <v>1.8813314448869167</v>
      </c>
      <c r="D122" s="54">
        <f t="shared" si="55"/>
        <v>2.039560243198574</v>
      </c>
      <c r="E122" s="54">
        <f t="shared" si="55"/>
        <v>2.3958197069426292</v>
      </c>
      <c r="F122" s="54">
        <f t="shared" si="55"/>
        <v>2.0863069749928553</v>
      </c>
      <c r="G122" s="55">
        <f t="shared" si="55"/>
        <v>2.6868301473743732</v>
      </c>
      <c r="H122" s="54">
        <f t="shared" si="55"/>
        <v>2.5254187343537269</v>
      </c>
      <c r="I122" s="54">
        <f t="shared" si="55"/>
        <v>2.4917187289530007</v>
      </c>
      <c r="J122" s="54">
        <f t="shared" si="55"/>
        <v>2.5691344703954488</v>
      </c>
      <c r="K122" s="54">
        <f t="shared" si="55"/>
        <v>2.0039953368928525</v>
      </c>
      <c r="L122" s="54">
        <f t="shared" si="55"/>
        <v>1.9932484022410999</v>
      </c>
      <c r="N122" s="71" t="s">
        <v>2</v>
      </c>
      <c r="O122" s="72">
        <v>2.267336419023148</v>
      </c>
      <c r="P122" s="73" t="s">
        <v>147</v>
      </c>
      <c r="Q122" s="72">
        <v>0.29413624245440284</v>
      </c>
      <c r="R122" s="77" t="s">
        <v>150</v>
      </c>
    </row>
    <row r="123" spans="1:18">
      <c r="A123" s="47" t="str">
        <f t="shared" si="55"/>
        <v>T (C) BH</v>
      </c>
      <c r="B123" s="39">
        <f t="shared" si="55"/>
        <v>687.21203932180413</v>
      </c>
      <c r="C123" s="39">
        <f t="shared" si="55"/>
        <v>692.05321202735604</v>
      </c>
      <c r="D123" s="39">
        <f t="shared" si="55"/>
        <v>711.03063570090444</v>
      </c>
      <c r="E123" s="39">
        <f t="shared" si="55"/>
        <v>704.32205229806993</v>
      </c>
      <c r="F123" s="39">
        <f t="shared" si="55"/>
        <v>723.74656298934781</v>
      </c>
      <c r="G123" s="56">
        <f t="shared" si="55"/>
        <v>697.19352133116297</v>
      </c>
      <c r="H123" s="39">
        <f t="shared" si="55"/>
        <v>712.94104464870691</v>
      </c>
      <c r="I123" s="39">
        <f t="shared" si="55"/>
        <v>736.12625141273134</v>
      </c>
      <c r="J123" s="39">
        <f t="shared" si="55"/>
        <v>726.61560415904557</v>
      </c>
      <c r="K123" s="39">
        <f t="shared" si="55"/>
        <v>764.76432210136829</v>
      </c>
      <c r="L123" s="39">
        <f t="shared" si="55"/>
        <v>766.68957142521674</v>
      </c>
    </row>
    <row r="124" spans="1:18">
      <c r="A124" s="48" t="str">
        <f t="shared" si="55"/>
        <v xml:space="preserve">   P(Kb) BH</v>
      </c>
      <c r="B124" s="49">
        <f t="shared" si="55"/>
        <v>1.749029369502145</v>
      </c>
      <c r="C124" s="49">
        <f t="shared" si="55"/>
        <v>1.9153087297733347</v>
      </c>
      <c r="D124" s="49">
        <f t="shared" si="55"/>
        <v>2.0811258331774547</v>
      </c>
      <c r="E124" s="49">
        <f t="shared" si="55"/>
        <v>2.3673346967716977</v>
      </c>
      <c r="F124" s="49">
        <f t="shared" si="55"/>
        <v>2.1461772400806378</v>
      </c>
      <c r="G124" s="42">
        <f t="shared" si="55"/>
        <v>2.5194270401025238</v>
      </c>
      <c r="H124" s="49">
        <f t="shared" si="55"/>
        <v>2.5783945950342479</v>
      </c>
      <c r="I124" s="49">
        <f t="shared" si="55"/>
        <v>2.3487672002056001</v>
      </c>
      <c r="J124" s="49">
        <f t="shared" si="55"/>
        <v>2.5881508992071192</v>
      </c>
      <c r="K124" s="49">
        <f t="shared" si="55"/>
        <v>2.4905607824593137</v>
      </c>
      <c r="L124" s="49">
        <f t="shared" si="55"/>
        <v>2.5276936924482136</v>
      </c>
    </row>
    <row r="125" spans="1:18">
      <c r="A125" s="57" t="s">
        <v>105</v>
      </c>
      <c r="B125" s="18" t="s">
        <v>106</v>
      </c>
      <c r="C125" s="18"/>
      <c r="D125" s="18"/>
      <c r="E125" s="28"/>
      <c r="F125" s="28"/>
      <c r="G125" s="58"/>
      <c r="H125" s="28"/>
      <c r="I125" s="28"/>
      <c r="J125" s="28"/>
      <c r="K125" s="28"/>
      <c r="L125" s="28"/>
    </row>
    <row r="126" spans="1:18">
      <c r="A126" s="59"/>
      <c r="B126" s="18" t="s">
        <v>107</v>
      </c>
      <c r="C126" s="60"/>
      <c r="D126" s="60"/>
      <c r="E126" s="60"/>
      <c r="F126" s="55"/>
      <c r="G126" s="51"/>
      <c r="H126" s="55"/>
      <c r="I126" s="51"/>
      <c r="J126" s="42"/>
      <c r="K126" s="39"/>
      <c r="L126" s="34"/>
    </row>
    <row r="127" spans="1:18">
      <c r="A127" s="59"/>
      <c r="B127" s="18" t="s">
        <v>108</v>
      </c>
      <c r="C127" s="60"/>
      <c r="D127" s="60"/>
      <c r="E127" s="60"/>
      <c r="F127" s="55"/>
      <c r="G127" s="51"/>
      <c r="H127" s="55"/>
      <c r="I127" s="51"/>
      <c r="J127" s="42"/>
      <c r="K127" s="39"/>
      <c r="L127" s="34"/>
    </row>
    <row r="128" spans="1:18">
      <c r="A128" s="59"/>
      <c r="B128" s="20"/>
      <c r="C128" s="60"/>
      <c r="D128" s="60"/>
      <c r="E128" s="60"/>
      <c r="F128" s="55"/>
      <c r="G128" s="51"/>
      <c r="H128" s="55"/>
      <c r="I128" s="51"/>
      <c r="J128" s="42"/>
      <c r="K128" s="39"/>
      <c r="L128" s="34"/>
    </row>
    <row r="129" spans="1:12">
      <c r="A129" s="61" t="s">
        <v>109</v>
      </c>
      <c r="B129" s="42"/>
      <c r="C129" s="39"/>
      <c r="D129" s="39"/>
      <c r="E129" s="34"/>
      <c r="F129" s="34"/>
      <c r="G129" s="34"/>
      <c r="H129" s="34"/>
      <c r="I129" s="34"/>
      <c r="J129" s="34"/>
      <c r="K129" s="34"/>
      <c r="L129" s="34"/>
    </row>
    <row r="130" spans="1:12">
      <c r="A130" s="42" t="s">
        <v>110</v>
      </c>
      <c r="B130" s="39">
        <f t="shared" ref="B130:L130" si="56">IF(B58&lt;0.345,1204*B58+545,273*B58+877)</f>
        <v>663.48694877545029</v>
      </c>
      <c r="C130" s="39">
        <f t="shared" si="56"/>
        <v>677.57074245398326</v>
      </c>
      <c r="D130" s="39">
        <f t="shared" si="56"/>
        <v>696.53026510513712</v>
      </c>
      <c r="E130" s="39">
        <f t="shared" si="56"/>
        <v>695.41486257666986</v>
      </c>
      <c r="F130" s="39">
        <f t="shared" si="56"/>
        <v>700.08194396124452</v>
      </c>
      <c r="G130" s="39">
        <f t="shared" si="56"/>
        <v>713.74062597506304</v>
      </c>
      <c r="H130" s="39">
        <f t="shared" si="56"/>
        <v>732.45456693623964</v>
      </c>
      <c r="I130" s="39">
        <f t="shared" si="56"/>
        <v>724.33331783306846</v>
      </c>
      <c r="J130" s="39">
        <f t="shared" si="56"/>
        <v>717.10908672338041</v>
      </c>
      <c r="K130" s="39">
        <f t="shared" si="56"/>
        <v>841.97633010881373</v>
      </c>
      <c r="L130" s="39">
        <f t="shared" si="56"/>
        <v>840.96640053077431</v>
      </c>
    </row>
    <row r="131" spans="1:12">
      <c r="A131" s="42"/>
      <c r="B131" s="39"/>
      <c r="C131" s="39"/>
      <c r="D131" s="39"/>
      <c r="E131" s="39"/>
      <c r="F131" s="39"/>
      <c r="G131" s="39"/>
      <c r="H131" s="39"/>
      <c r="I131" s="39"/>
      <c r="J131" s="39"/>
      <c r="K131" s="39"/>
      <c r="L131" s="39"/>
    </row>
    <row r="132" spans="1:12">
      <c r="A132" s="42"/>
      <c r="B132" s="39"/>
      <c r="C132" s="39"/>
      <c r="D132" s="39"/>
      <c r="E132" s="39"/>
      <c r="F132" s="39"/>
      <c r="G132" s="39"/>
      <c r="H132" s="39"/>
      <c r="I132" s="39"/>
      <c r="J132" s="39"/>
      <c r="K132" s="39"/>
      <c r="L132" s="39"/>
    </row>
    <row r="133" spans="1:12">
      <c r="A133" s="42" t="s">
        <v>111</v>
      </c>
      <c r="B133" s="39"/>
      <c r="C133" s="39"/>
      <c r="D133" s="39"/>
      <c r="E133" s="39"/>
      <c r="F133" s="39"/>
      <c r="G133" s="39"/>
      <c r="H133" s="39"/>
      <c r="I133" s="39"/>
      <c r="J133" s="39"/>
      <c r="K133" s="39"/>
      <c r="L133" s="39"/>
    </row>
    <row r="134" spans="1:12">
      <c r="A134" s="42" t="s">
        <v>112</v>
      </c>
      <c r="B134" s="39"/>
      <c r="C134" s="39"/>
      <c r="D134" s="39"/>
      <c r="E134" s="39"/>
      <c r="F134" s="39"/>
      <c r="G134" s="39"/>
      <c r="H134" s="39"/>
      <c r="I134" s="39"/>
      <c r="J134" s="39"/>
      <c r="K134" s="39"/>
      <c r="L134" s="39"/>
    </row>
    <row r="135" spans="1:12">
      <c r="A135" s="12"/>
      <c r="B135" s="12"/>
      <c r="C135" s="12"/>
      <c r="D135" s="12"/>
      <c r="E135" s="28"/>
      <c r="F135" s="28"/>
      <c r="G135" s="34"/>
      <c r="H135" s="28"/>
      <c r="I135" s="28"/>
      <c r="J135" s="28"/>
      <c r="K135" s="28"/>
      <c r="L135" s="28"/>
    </row>
    <row r="136" spans="1:12">
      <c r="A136" s="13" t="s">
        <v>113</v>
      </c>
      <c r="C136" s="12"/>
      <c r="D136" s="12"/>
      <c r="E136" s="28"/>
      <c r="F136" s="28"/>
      <c r="G136" s="34"/>
      <c r="H136" s="28"/>
      <c r="I136" s="28"/>
      <c r="J136" s="28"/>
      <c r="K136" s="28"/>
      <c r="L136" s="28"/>
    </row>
    <row r="137" spans="1:12">
      <c r="A137" s="13" t="s">
        <v>114</v>
      </c>
      <c r="B137" s="12"/>
      <c r="C137" s="12"/>
      <c r="D137" s="12"/>
      <c r="E137" s="28"/>
      <c r="F137" s="28"/>
      <c r="G137" s="34"/>
      <c r="H137" s="28"/>
      <c r="I137" s="28"/>
      <c r="J137" s="28"/>
      <c r="K137" s="28"/>
      <c r="L137" s="28"/>
    </row>
    <row r="138" spans="1:12">
      <c r="A138" t="s">
        <v>115</v>
      </c>
      <c r="B138" s="20">
        <f t="shared" ref="B138:L140" si="57">4.76*B$54-3.01-((B114-675)/85)*(0.53*B$54+0.005294*(B114-675))</f>
        <v>1.2479618356523361</v>
      </c>
      <c r="C138" s="20">
        <f t="shared" si="57"/>
        <v>1.7641004538856673</v>
      </c>
      <c r="D138" s="20">
        <f t="shared" si="57"/>
        <v>1.4641367194990831</v>
      </c>
      <c r="E138" s="20">
        <f t="shared" si="57"/>
        <v>2.3922922773276283</v>
      </c>
      <c r="F138" s="20">
        <f t="shared" si="57"/>
        <v>1.9918137961303581</v>
      </c>
      <c r="G138" s="20">
        <f t="shared" si="57"/>
        <v>2.705392189984801</v>
      </c>
      <c r="H138" s="20">
        <f t="shared" si="57"/>
        <v>2.5940525262570073</v>
      </c>
      <c r="I138" s="20">
        <f t="shared" si="57"/>
        <v>2.3722235394425484</v>
      </c>
      <c r="J138" s="20">
        <f t="shared" si="57"/>
        <v>2.6613946237406481</v>
      </c>
      <c r="K138" s="20">
        <f t="shared" si="57"/>
        <v>2.2527041458990249</v>
      </c>
      <c r="L138" s="20">
        <f t="shared" si="57"/>
        <v>2.4071240853458895</v>
      </c>
    </row>
    <row r="139" spans="1:12">
      <c r="A139" t="s">
        <v>116</v>
      </c>
      <c r="B139" s="20">
        <f t="shared" si="57"/>
        <v>1.8380987597037362</v>
      </c>
      <c r="C139" s="20">
        <f t="shared" si="57"/>
        <v>1.8796343376786204</v>
      </c>
      <c r="D139" s="20">
        <f t="shared" si="57"/>
        <v>2.035701680296917</v>
      </c>
      <c r="E139" s="20">
        <f t="shared" si="57"/>
        <v>2.3905745421771321</v>
      </c>
      <c r="F139" s="20">
        <f t="shared" si="57"/>
        <v>2.07817955246498</v>
      </c>
      <c r="G139" s="20">
        <f t="shared" si="57"/>
        <v>2.6861958563626955</v>
      </c>
      <c r="H139" s="20">
        <f t="shared" si="57"/>
        <v>2.5113203937722748</v>
      </c>
      <c r="I139" s="20">
        <f t="shared" si="57"/>
        <v>2.4806031829017523</v>
      </c>
      <c r="J139" s="20">
        <f t="shared" si="57"/>
        <v>2.5503308430776288</v>
      </c>
      <c r="K139" s="20">
        <f t="shared" si="57"/>
        <v>1.9413553672260793</v>
      </c>
      <c r="L139" s="20">
        <f t="shared" si="57"/>
        <v>1.9205606098012908</v>
      </c>
    </row>
    <row r="140" spans="1:12">
      <c r="A140" t="s">
        <v>117</v>
      </c>
      <c r="B140" s="20">
        <f t="shared" si="57"/>
        <v>1.7582344014069418</v>
      </c>
      <c r="C140" s="20">
        <f t="shared" si="57"/>
        <v>1.9308194821245972</v>
      </c>
      <c r="D140" s="20">
        <f t="shared" si="57"/>
        <v>2.1344926981884802</v>
      </c>
      <c r="E140" s="20">
        <f t="shared" si="57"/>
        <v>2.4081949876745909</v>
      </c>
      <c r="F140" s="20">
        <f t="shared" si="57"/>
        <v>2.2405977452234405</v>
      </c>
      <c r="G140" s="20">
        <f t="shared" si="57"/>
        <v>2.5470855395966883</v>
      </c>
      <c r="H140" s="20">
        <f t="shared" si="57"/>
        <v>2.6451256758122015</v>
      </c>
      <c r="I140" s="20">
        <f t="shared" si="57"/>
        <v>2.5036166231857839</v>
      </c>
      <c r="J140" s="20">
        <f t="shared" si="57"/>
        <v>2.7053550677160381</v>
      </c>
      <c r="K140" s="20">
        <f t="shared" si="57"/>
        <v>2.8556892701080674</v>
      </c>
      <c r="L140" s="20">
        <f t="shared" si="57"/>
        <v>2.9136586223478322</v>
      </c>
    </row>
    <row r="141" spans="1:12">
      <c r="A141" s="13"/>
      <c r="B141" s="12"/>
      <c r="C141" s="12"/>
      <c r="D141" s="12"/>
      <c r="E141" s="12"/>
      <c r="F141" s="12"/>
      <c r="G141" s="12"/>
      <c r="H141" s="12"/>
      <c r="I141" s="12"/>
      <c r="J141" s="12"/>
      <c r="K141" s="12"/>
      <c r="L141" s="12"/>
    </row>
    <row r="142" spans="1:12">
      <c r="A142" s="13" t="s">
        <v>118</v>
      </c>
      <c r="B142" s="12"/>
      <c r="C142" s="12"/>
      <c r="D142" s="12"/>
      <c r="E142" s="12"/>
      <c r="F142" s="12"/>
      <c r="G142" s="12"/>
      <c r="H142" s="12"/>
      <c r="I142" s="12"/>
      <c r="J142" s="12"/>
      <c r="K142" s="12"/>
      <c r="L142" s="12"/>
    </row>
    <row r="143" spans="1:12">
      <c r="A143" s="38" t="s">
        <v>119</v>
      </c>
      <c r="B143" s="39">
        <f t="shared" ref="B143:L143" si="58">((-76.95+B138*0.79+39.4*B$95+22.4*B$98+(41.5-2.89*B138)*B$93)/(-0.065-0.0083144*LN(B$99)))-273.15</f>
        <v>740.27490773419686</v>
      </c>
      <c r="C143" s="39">
        <f t="shared" si="58"/>
        <v>710.41684909813046</v>
      </c>
      <c r="D143" s="39">
        <f t="shared" si="58"/>
        <v>765.09241363828085</v>
      </c>
      <c r="E143" s="39">
        <f t="shared" si="58"/>
        <v>704.23099101187256</v>
      </c>
      <c r="F143" s="39">
        <f t="shared" si="58"/>
        <v>741.70833628380922</v>
      </c>
      <c r="G143" s="39">
        <f t="shared" si="58"/>
        <v>676.56155647613446</v>
      </c>
      <c r="H143" s="39">
        <f t="shared" si="58"/>
        <v>714.9163902587552</v>
      </c>
      <c r="I143" s="39">
        <f t="shared" si="58"/>
        <v>741.74106156870198</v>
      </c>
      <c r="J143" s="39">
        <f t="shared" si="58"/>
        <v>726.1951874412872</v>
      </c>
      <c r="K143" s="39">
        <f t="shared" si="58"/>
        <v>793.63529348682766</v>
      </c>
      <c r="L143" s="39">
        <f t="shared" si="58"/>
        <v>788.80445810147319</v>
      </c>
    </row>
    <row r="144" spans="1:12">
      <c r="A144" s="18" t="s">
        <v>120</v>
      </c>
      <c r="B144" s="20">
        <f t="shared" ref="B144:L144" si="59">4.76*B$54-3.01-((B143-675)/85)*(0.53*B$54+0.005294*(B143-675))</f>
        <v>1.1561152843139353</v>
      </c>
      <c r="C144" s="20">
        <f t="shared" si="59"/>
        <v>1.7336651204620952</v>
      </c>
      <c r="D144" s="20">
        <f t="shared" si="59"/>
        <v>1.2720477257008913</v>
      </c>
      <c r="E144" s="20">
        <f t="shared" si="59"/>
        <v>2.3683404776188528</v>
      </c>
      <c r="F144" s="20">
        <f t="shared" si="59"/>
        <v>1.8837042715108758</v>
      </c>
      <c r="G144" s="20">
        <f t="shared" si="59"/>
        <v>2.7047224013639433</v>
      </c>
      <c r="H144" s="20">
        <f t="shared" si="59"/>
        <v>2.5533550639841751</v>
      </c>
      <c r="I144" s="20">
        <f t="shared" si="59"/>
        <v>2.2593463708436143</v>
      </c>
      <c r="J144" s="20">
        <f t="shared" si="59"/>
        <v>2.5942475358906552</v>
      </c>
      <c r="K144" s="20">
        <f t="shared" si="59"/>
        <v>1.8585712827200083</v>
      </c>
      <c r="L144" s="20">
        <f t="shared" si="59"/>
        <v>2.0450941769713862</v>
      </c>
    </row>
    <row r="145" spans="1:12">
      <c r="A145" s="38" t="s">
        <v>121</v>
      </c>
      <c r="B145" s="39">
        <f t="shared" ref="B145:L145" si="60">((78.44+3-33.6*B$96-(66.8-2.92*B139)*B$93+78.5*B$92+9.4*B$95)/(0.0721-0.0083144*LN((27*B$96*B$91*B$38)/(64*B$97*B$92*B$37))))-273.15</f>
        <v>674.64366413994412</v>
      </c>
      <c r="C145" s="39">
        <f t="shared" si="60"/>
        <v>695.83358464025434</v>
      </c>
      <c r="D145" s="39">
        <f t="shared" si="60"/>
        <v>714.54458457631767</v>
      </c>
      <c r="E145" s="39">
        <f t="shared" si="60"/>
        <v>701.69525604877504</v>
      </c>
      <c r="F145" s="39">
        <f t="shared" si="60"/>
        <v>728.08776121886535</v>
      </c>
      <c r="G145" s="39">
        <f t="shared" si="60"/>
        <v>678.8425772225969</v>
      </c>
      <c r="H145" s="39">
        <f t="shared" si="60"/>
        <v>717.04195035558337</v>
      </c>
      <c r="I145" s="39">
        <f t="shared" si="60"/>
        <v>726.56979376454194</v>
      </c>
      <c r="J145" s="39">
        <f t="shared" si="60"/>
        <v>727.87761975961689</v>
      </c>
      <c r="K145" s="39">
        <f t="shared" si="60"/>
        <v>787.29872905473792</v>
      </c>
      <c r="L145" s="39">
        <f t="shared" si="60"/>
        <v>790.90756423757841</v>
      </c>
    </row>
    <row r="146" spans="1:12">
      <c r="A146" s="18" t="s">
        <v>122</v>
      </c>
      <c r="B146" s="20">
        <f t="shared" ref="B146:L146" si="61">4.76*B$54-3.01-((B145-675)/85)*(0.53*B$54+0.005294*(B145-675))</f>
        <v>1.8380905804001757</v>
      </c>
      <c r="C146" s="20">
        <f t="shared" si="61"/>
        <v>1.8813488741535587</v>
      </c>
      <c r="D146" s="20">
        <f t="shared" si="61"/>
        <v>2.0395995006998731</v>
      </c>
      <c r="E146" s="20">
        <f t="shared" si="61"/>
        <v>2.3959330652876822</v>
      </c>
      <c r="F146" s="20">
        <f t="shared" si="61"/>
        <v>2.0864226279875178</v>
      </c>
      <c r="G146" s="20">
        <f t="shared" si="61"/>
        <v>2.6868436586781059</v>
      </c>
      <c r="H146" s="20">
        <f t="shared" si="61"/>
        <v>2.5258685123631559</v>
      </c>
      <c r="I146" s="20">
        <f t="shared" si="61"/>
        <v>2.491932341830529</v>
      </c>
      <c r="J146" s="20">
        <f t="shared" si="61"/>
        <v>2.5697176477195725</v>
      </c>
      <c r="K146" s="20">
        <f t="shared" si="61"/>
        <v>2.0061728841506201</v>
      </c>
      <c r="L146" s="20">
        <f t="shared" si="61"/>
        <v>1.9960271628195076</v>
      </c>
    </row>
    <row r="147" spans="1:12">
      <c r="A147" t="s">
        <v>123</v>
      </c>
      <c r="B147" s="40">
        <f t="shared" ref="B147:L147" si="62">(0.677*B140-48.98)/(-0.0429-0.008314*LN(B$37*(B$51-4)/(8-B$51)))-273.15</f>
        <v>687.08682534739319</v>
      </c>
      <c r="C147" s="40">
        <f t="shared" si="62"/>
        <v>691.8406605074083</v>
      </c>
      <c r="D147" s="40">
        <f t="shared" si="62"/>
        <v>710.28323886893895</v>
      </c>
      <c r="E147" s="40">
        <f t="shared" si="62"/>
        <v>703.75137316229768</v>
      </c>
      <c r="F147" s="40">
        <f t="shared" si="62"/>
        <v>722.40603948296166</v>
      </c>
      <c r="G147" s="40">
        <f t="shared" si="62"/>
        <v>696.80919926786646</v>
      </c>
      <c r="H147" s="40">
        <f t="shared" si="62"/>
        <v>711.99804223400417</v>
      </c>
      <c r="I147" s="40">
        <f t="shared" si="62"/>
        <v>733.89456680019418</v>
      </c>
      <c r="J147" s="40">
        <f t="shared" si="62"/>
        <v>724.93641786089665</v>
      </c>
      <c r="K147" s="40">
        <f t="shared" si="62"/>
        <v>759.34820419132654</v>
      </c>
      <c r="L147" s="40">
        <f t="shared" si="62"/>
        <v>760.95157301782922</v>
      </c>
    </row>
    <row r="148" spans="1:12">
      <c r="A148" s="18" t="s">
        <v>124</v>
      </c>
      <c r="B148" s="20">
        <f t="shared" ref="B148:L148" si="63">4.76*B$54-3.01-((B147-675)/85)*(0.53*B$54+0.005294*(B147-675))</f>
        <v>1.7500136922023541</v>
      </c>
      <c r="C148" s="20">
        <f t="shared" si="63"/>
        <v>1.9171652641191446</v>
      </c>
      <c r="D148" s="20">
        <f t="shared" si="63"/>
        <v>2.0897598825552217</v>
      </c>
      <c r="E148" s="20">
        <f t="shared" si="63"/>
        <v>2.3736208566879919</v>
      </c>
      <c r="F148" s="20">
        <f t="shared" si="63"/>
        <v>2.1641545618735685</v>
      </c>
      <c r="G148" s="20">
        <f t="shared" si="63"/>
        <v>2.5233632880285422</v>
      </c>
      <c r="H148" s="20">
        <f t="shared" si="63"/>
        <v>2.5901767159482487</v>
      </c>
      <c r="I148" s="20">
        <f t="shared" si="63"/>
        <v>2.3832181359319038</v>
      </c>
      <c r="J148" s="20">
        <f t="shared" si="63"/>
        <v>2.612369827381019</v>
      </c>
      <c r="K148" s="20">
        <f t="shared" si="63"/>
        <v>2.5975543272072317</v>
      </c>
      <c r="L148" s="20">
        <f t="shared" si="63"/>
        <v>2.6429565345155268</v>
      </c>
    </row>
    <row r="149" spans="1:12">
      <c r="A149" s="13" t="s">
        <v>125</v>
      </c>
      <c r="B149" s="12"/>
      <c r="C149" s="12"/>
      <c r="D149" s="12"/>
      <c r="E149" s="12"/>
      <c r="F149" s="12"/>
      <c r="G149" s="12"/>
      <c r="H149" s="12"/>
      <c r="I149" s="12"/>
      <c r="J149" s="12"/>
      <c r="K149" s="12"/>
      <c r="L149" s="12"/>
    </row>
    <row r="150" spans="1:12">
      <c r="A150" s="38" t="s">
        <v>119</v>
      </c>
      <c r="B150" s="39">
        <f t="shared" ref="B150:L150" si="64">((-76.95+B144*0.79+39.4*B$95+22.4*B$98+(41.5-2.89*B144)*B$93)/(-0.065-0.0083144*LN(B$99)))-273.15</f>
        <v>741.29462454596614</v>
      </c>
      <c r="C150" s="39">
        <f t="shared" si="64"/>
        <v>710.71900405409599</v>
      </c>
      <c r="D150" s="39">
        <f t="shared" si="64"/>
        <v>767.28301207796665</v>
      </c>
      <c r="E150" s="39">
        <f t="shared" si="64"/>
        <v>704.44530555425354</v>
      </c>
      <c r="F150" s="39">
        <f t="shared" si="64"/>
        <v>742.8591698097207</v>
      </c>
      <c r="G150" s="39">
        <f t="shared" si="64"/>
        <v>676.5667666647297</v>
      </c>
      <c r="H150" s="39">
        <f t="shared" si="64"/>
        <v>715.27080542602425</v>
      </c>
      <c r="I150" s="39">
        <f t="shared" si="64"/>
        <v>742.89747991544937</v>
      </c>
      <c r="J150" s="39">
        <f t="shared" si="64"/>
        <v>726.8178074710421</v>
      </c>
      <c r="K150" s="39">
        <f t="shared" si="64"/>
        <v>798.09945516894152</v>
      </c>
      <c r="L150" s="39">
        <f t="shared" si="64"/>
        <v>792.81945536575938</v>
      </c>
    </row>
    <row r="151" spans="1:12">
      <c r="A151" s="18" t="s">
        <v>120</v>
      </c>
      <c r="B151" s="20">
        <f t="shared" ref="B151:L151" si="65">4.76*B$54-3.01-((B150-675)/85)*(0.53*B$54+0.005294*(B150-675))</f>
        <v>1.141286364055986</v>
      </c>
      <c r="C151" s="20">
        <f t="shared" si="65"/>
        <v>1.7303250896858746</v>
      </c>
      <c r="D151" s="20">
        <f t="shared" si="65"/>
        <v>1.2315888252021867</v>
      </c>
      <c r="E151" s="20">
        <f t="shared" si="65"/>
        <v>2.3659717072690021</v>
      </c>
      <c r="F151" s="20">
        <f t="shared" si="65"/>
        <v>1.8655173694896143</v>
      </c>
      <c r="G151" s="20">
        <f t="shared" si="65"/>
        <v>2.704682302179489</v>
      </c>
      <c r="H151" s="20">
        <f t="shared" si="65"/>
        <v>2.5488110616374935</v>
      </c>
      <c r="I151" s="20">
        <f t="shared" si="65"/>
        <v>2.2404416894396331</v>
      </c>
      <c r="J151" s="20">
        <f t="shared" si="65"/>
        <v>2.5852108242719565</v>
      </c>
      <c r="K151" s="20">
        <f t="shared" si="65"/>
        <v>1.7515817247011594</v>
      </c>
      <c r="L151" s="20">
        <f t="shared" si="65"/>
        <v>1.9509432414042567</v>
      </c>
    </row>
    <row r="152" spans="1:12">
      <c r="A152" s="38" t="s">
        <v>121</v>
      </c>
      <c r="B152" s="39">
        <f t="shared" ref="B152:L152" si="66">((78.44+3-33.6*B$96-(66.8-2.92*B146)*B$93+78.5*B$92+9.4*B$95)/(0.0721-0.0083144*LN((27*B$96*B$91*B$38)/(64*B$97*B$92*B$37))))-273.15</f>
        <v>674.64365944817473</v>
      </c>
      <c r="C152" s="39">
        <f t="shared" si="66"/>
        <v>695.83549468487502</v>
      </c>
      <c r="D152" s="39">
        <f t="shared" si="66"/>
        <v>714.54787926225777</v>
      </c>
      <c r="E152" s="39">
        <f t="shared" si="66"/>
        <v>701.70605480343727</v>
      </c>
      <c r="F152" s="39">
        <f t="shared" si="66"/>
        <v>728.09611854575985</v>
      </c>
      <c r="G152" s="39">
        <f t="shared" si="66"/>
        <v>678.84430638770482</v>
      </c>
      <c r="H152" s="39">
        <f t="shared" si="66"/>
        <v>717.07747219431565</v>
      </c>
      <c r="I152" s="39">
        <f t="shared" si="66"/>
        <v>726.5849270350767</v>
      </c>
      <c r="J152" s="39">
        <f t="shared" si="66"/>
        <v>727.91855751505852</v>
      </c>
      <c r="K152" s="39">
        <f t="shared" si="66"/>
        <v>787.39710299571732</v>
      </c>
      <c r="L152" s="39">
        <f t="shared" si="66"/>
        <v>791.03049137023083</v>
      </c>
    </row>
    <row r="153" spans="1:12">
      <c r="A153" s="18" t="s">
        <v>122</v>
      </c>
      <c r="B153" s="20">
        <f t="shared" ref="B153:L153" si="67">4.76*B$54-3.01-((B152-675)/85)*(0.53*B$54+0.005294*(B152-675))</f>
        <v>1.8380906099740277</v>
      </c>
      <c r="C153" s="20">
        <f t="shared" si="67"/>
        <v>1.8813312658862891</v>
      </c>
      <c r="D153" s="20">
        <f t="shared" si="67"/>
        <v>2.0395598437810452</v>
      </c>
      <c r="E153" s="20">
        <f t="shared" si="67"/>
        <v>2.3958172568923581</v>
      </c>
      <c r="F153" s="20">
        <f t="shared" si="67"/>
        <v>2.0863053291930216</v>
      </c>
      <c r="G153" s="20">
        <f t="shared" si="67"/>
        <v>2.6868298595604996</v>
      </c>
      <c r="H153" s="20">
        <f t="shared" si="67"/>
        <v>2.5254043827151387</v>
      </c>
      <c r="I153" s="20">
        <f t="shared" si="67"/>
        <v>2.4917146235816388</v>
      </c>
      <c r="J153" s="20">
        <f t="shared" si="67"/>
        <v>2.5691163805614385</v>
      </c>
      <c r="K153" s="20">
        <f t="shared" si="67"/>
        <v>2.003919618896048</v>
      </c>
      <c r="L153" s="20">
        <f t="shared" si="67"/>
        <v>1.9931421393978868</v>
      </c>
    </row>
    <row r="154" spans="1:12">
      <c r="A154" t="s">
        <v>123</v>
      </c>
      <c r="B154" s="40">
        <f t="shared" ref="B154:L154" si="68">(0.677*B148-48.98)/(-0.0429-0.008314*LN(B$37*(B$51-4)/(8-B$51)))-273.15</f>
        <v>687.19865120358713</v>
      </c>
      <c r="C154" s="40">
        <f t="shared" si="68"/>
        <v>692.02777508788699</v>
      </c>
      <c r="D154" s="40">
        <f t="shared" si="68"/>
        <v>710.90977592094282</v>
      </c>
      <c r="E154" s="40">
        <f t="shared" si="68"/>
        <v>704.23429169272447</v>
      </c>
      <c r="F154" s="40">
        <f t="shared" si="68"/>
        <v>723.49155716912014</v>
      </c>
      <c r="G154" s="40">
        <f t="shared" si="68"/>
        <v>697.13884279186402</v>
      </c>
      <c r="H154" s="40">
        <f t="shared" si="68"/>
        <v>712.77465865494048</v>
      </c>
      <c r="I154" s="40">
        <f t="shared" si="68"/>
        <v>735.63050605050535</v>
      </c>
      <c r="J154" s="40">
        <f t="shared" si="68"/>
        <v>726.26902822189641</v>
      </c>
      <c r="K154" s="40">
        <f t="shared" si="68"/>
        <v>763.18347133797522</v>
      </c>
      <c r="L154" s="40">
        <f t="shared" si="68"/>
        <v>764.98316665632967</v>
      </c>
    </row>
    <row r="155" spans="1:12">
      <c r="A155" s="18" t="s">
        <v>124</v>
      </c>
      <c r="B155" s="20">
        <f t="shared" ref="B155:L155" si="69">4.76*B$54-3.01-((B154-675)/85)*(0.53*B$54+0.005294*(B154-675))</f>
        <v>1.7491347084177586</v>
      </c>
      <c r="C155" s="20">
        <f t="shared" si="69"/>
        <v>1.9155312055319715</v>
      </c>
      <c r="D155" s="20">
        <f t="shared" si="69"/>
        <v>2.0825267411652026</v>
      </c>
      <c r="E155" s="20">
        <f t="shared" si="69"/>
        <v>2.3683040393160706</v>
      </c>
      <c r="F155" s="20">
        <f t="shared" si="69"/>
        <v>2.1496142802200544</v>
      </c>
      <c r="G155" s="20">
        <f t="shared" si="69"/>
        <v>2.5199881833437625</v>
      </c>
      <c r="H155" s="20">
        <f t="shared" si="69"/>
        <v>2.5804815135365771</v>
      </c>
      <c r="I155" s="20">
        <f t="shared" si="69"/>
        <v>2.3564737139274121</v>
      </c>
      <c r="J155" s="20">
        <f t="shared" si="69"/>
        <v>2.5931783340898487</v>
      </c>
      <c r="K155" s="20">
        <f t="shared" si="69"/>
        <v>2.5221675620343329</v>
      </c>
      <c r="L155" s="20">
        <f t="shared" si="69"/>
        <v>2.5623998092263576</v>
      </c>
    </row>
    <row r="156" spans="1:12">
      <c r="A156" s="13" t="s">
        <v>126</v>
      </c>
      <c r="B156" s="12"/>
      <c r="C156" s="12"/>
      <c r="D156" s="12"/>
      <c r="E156" s="12"/>
      <c r="F156" s="12"/>
      <c r="G156" s="12"/>
      <c r="H156" s="12"/>
      <c r="I156" s="12"/>
      <c r="J156" s="12"/>
      <c r="K156" s="12"/>
      <c r="L156" s="12"/>
    </row>
    <row r="157" spans="1:12">
      <c r="A157" s="38" t="s">
        <v>119</v>
      </c>
      <c r="B157" s="39">
        <f t="shared" ref="B157:L157" si="70">((-76.95+B151*0.79+39.4*B$95+22.4*B$98+(41.5-2.89*B151)*B$93)/(-0.065-0.0083144*LN(B$99)))-273.15</f>
        <v>741.45926109537459</v>
      </c>
      <c r="C157" s="39">
        <f t="shared" si="70"/>
        <v>710.75216310768906</v>
      </c>
      <c r="D157" s="39">
        <f t="shared" si="70"/>
        <v>767.74440865541408</v>
      </c>
      <c r="E157" s="39">
        <f t="shared" si="70"/>
        <v>704.46650070199621</v>
      </c>
      <c r="F157" s="39">
        <f t="shared" si="70"/>
        <v>743.05277066637223</v>
      </c>
      <c r="G157" s="39">
        <f t="shared" si="70"/>
        <v>676.5670785904731</v>
      </c>
      <c r="H157" s="39">
        <f t="shared" si="70"/>
        <v>715.31037701751518</v>
      </c>
      <c r="I157" s="39">
        <f t="shared" si="70"/>
        <v>743.09115699546783</v>
      </c>
      <c r="J157" s="39">
        <f t="shared" si="70"/>
        <v>726.90160019887401</v>
      </c>
      <c r="K157" s="39">
        <f t="shared" si="70"/>
        <v>799.31127668882607</v>
      </c>
      <c r="L157" s="39">
        <f t="shared" si="70"/>
        <v>793.86361149758102</v>
      </c>
    </row>
    <row r="158" spans="1:12">
      <c r="A158" s="18" t="s">
        <v>120</v>
      </c>
      <c r="B158" s="20">
        <f t="shared" ref="B158:L158" si="71">4.76*B$54-3.01-((B157-675)/85)*(0.53*B$54+0.005294*(B157-675))</f>
        <v>1.1388800430230732</v>
      </c>
      <c r="C158" s="20">
        <f t="shared" si="71"/>
        <v>1.7299578559232835</v>
      </c>
      <c r="D158" s="20">
        <f t="shared" si="71"/>
        <v>1.2229909263677063</v>
      </c>
      <c r="E158" s="20">
        <f t="shared" si="71"/>
        <v>2.3657371311839723</v>
      </c>
      <c r="F158" s="20">
        <f t="shared" si="71"/>
        <v>1.8624416370021977</v>
      </c>
      <c r="G158" s="20">
        <f t="shared" si="71"/>
        <v>2.7046799013975122</v>
      </c>
      <c r="H158" s="20">
        <f t="shared" si="71"/>
        <v>2.5483027381597791</v>
      </c>
      <c r="I158" s="20">
        <f t="shared" si="71"/>
        <v>2.2372592454383327</v>
      </c>
      <c r="J158" s="20">
        <f t="shared" si="71"/>
        <v>2.5839909693809444</v>
      </c>
      <c r="K158" s="20">
        <f t="shared" si="71"/>
        <v>1.722110418687683</v>
      </c>
      <c r="L158" s="20">
        <f t="shared" si="71"/>
        <v>1.92612896583702</v>
      </c>
    </row>
    <row r="159" spans="1:12">
      <c r="A159" s="38" t="s">
        <v>121</v>
      </c>
      <c r="B159" s="39">
        <f t="shared" ref="B159:L159" si="72">((78.44+3-33.6*B$96-(66.8-2.92*B153)*B$93+78.5*B$92+9.4*B$95)/(0.0721-0.0083144*LN((27*B$96*B$91*B$38)/(64*B$97*B$92*B$37))))-273.15</f>
        <v>674.64365946513874</v>
      </c>
      <c r="C159" s="39">
        <f t="shared" si="72"/>
        <v>695.83547506874152</v>
      </c>
      <c r="D159" s="39">
        <f t="shared" si="72"/>
        <v>714.54784574170549</v>
      </c>
      <c r="E159" s="39">
        <f t="shared" si="72"/>
        <v>701.70582142076387</v>
      </c>
      <c r="F159" s="39">
        <f t="shared" si="72"/>
        <v>728.09599962117079</v>
      </c>
      <c r="G159" s="39">
        <f t="shared" si="72"/>
        <v>678.84426955401011</v>
      </c>
      <c r="H159" s="39">
        <f t="shared" si="72"/>
        <v>717.07633893860259</v>
      </c>
      <c r="I159" s="39">
        <f t="shared" si="72"/>
        <v>726.58463621126702</v>
      </c>
      <c r="J159" s="39">
        <f t="shared" si="72"/>
        <v>727.91728786137764</v>
      </c>
      <c r="K159" s="39">
        <f t="shared" si="72"/>
        <v>787.39368320129017</v>
      </c>
      <c r="L159" s="39">
        <f t="shared" si="72"/>
        <v>791.02579196840759</v>
      </c>
    </row>
    <row r="160" spans="1:12">
      <c r="A160" s="18" t="s">
        <v>122</v>
      </c>
      <c r="B160" s="20">
        <f t="shared" ref="B160:L160" si="73">4.76*B$54-3.01-((B159-675)/85)*(0.53*B$54+0.005294*(B159-675))</f>
        <v>1.8380906098670977</v>
      </c>
      <c r="C160" s="20">
        <f t="shared" si="73"/>
        <v>1.8813314467252753</v>
      </c>
      <c r="D160" s="20">
        <f t="shared" si="73"/>
        <v>2.0395602472623713</v>
      </c>
      <c r="E160" s="20">
        <f t="shared" si="73"/>
        <v>2.3958197598968396</v>
      </c>
      <c r="F160" s="20">
        <f t="shared" si="73"/>
        <v>2.0863069984134648</v>
      </c>
      <c r="G160" s="20">
        <f t="shared" si="73"/>
        <v>2.6868301535053614</v>
      </c>
      <c r="H160" s="20">
        <f t="shared" si="73"/>
        <v>2.5254191923030689</v>
      </c>
      <c r="I160" s="20">
        <f t="shared" si="73"/>
        <v>2.4917188078535659</v>
      </c>
      <c r="J160" s="20">
        <f t="shared" si="73"/>
        <v>2.569135031546752</v>
      </c>
      <c r="K160" s="20">
        <f t="shared" si="73"/>
        <v>2.0039979698643307</v>
      </c>
      <c r="L160" s="20">
        <f t="shared" si="73"/>
        <v>1.9932524660427196</v>
      </c>
    </row>
    <row r="161" spans="1:12">
      <c r="A161" t="s">
        <v>123</v>
      </c>
      <c r="B161" s="40">
        <f t="shared" ref="B161:L161" si="74">(0.677*B155-48.98)/(-0.0429-0.008314*LN(B$37*(B$51-4)/(8-B$51)))-273.15</f>
        <v>687.21060797177427</v>
      </c>
      <c r="C161" s="40">
        <f t="shared" si="74"/>
        <v>692.05016788891703</v>
      </c>
      <c r="D161" s="40">
        <f t="shared" si="74"/>
        <v>711.01108479272011</v>
      </c>
      <c r="E161" s="40">
        <f t="shared" si="74"/>
        <v>704.30855500921382</v>
      </c>
      <c r="F161" s="40">
        <f t="shared" si="74"/>
        <v>723.69803382544103</v>
      </c>
      <c r="G161" s="40">
        <f t="shared" si="74"/>
        <v>697.18574312082114</v>
      </c>
      <c r="H161" s="40">
        <f t="shared" si="74"/>
        <v>712.91168496837486</v>
      </c>
      <c r="I161" s="40">
        <f t="shared" si="74"/>
        <v>736.01611464861492</v>
      </c>
      <c r="J161" s="40">
        <f t="shared" si="74"/>
        <v>726.54406953717103</v>
      </c>
      <c r="K161" s="40">
        <f t="shared" si="74"/>
        <v>764.30353815462024</v>
      </c>
      <c r="L161" s="40">
        <f t="shared" si="74"/>
        <v>766.18290613309125</v>
      </c>
    </row>
    <row r="162" spans="1:12">
      <c r="A162" s="18" t="s">
        <v>124</v>
      </c>
      <c r="B162" s="20">
        <f t="shared" ref="B162:L162" si="75">4.76*B$54-3.01-((B161-675)/85)*(0.53*B$54+0.005294*(B161-675))</f>
        <v>1.7490406325585528</v>
      </c>
      <c r="C162" s="20">
        <f t="shared" si="75"/>
        <v>1.9153353585666375</v>
      </c>
      <c r="D162" s="20">
        <f t="shared" si="75"/>
        <v>2.0813525747194981</v>
      </c>
      <c r="E162" s="20">
        <f t="shared" si="75"/>
        <v>2.367483840856007</v>
      </c>
      <c r="F162" s="20">
        <f t="shared" si="75"/>
        <v>2.1468319538735177</v>
      </c>
      <c r="G162" s="20">
        <f t="shared" si="75"/>
        <v>2.519506887379896</v>
      </c>
      <c r="H162" s="20">
        <f t="shared" si="75"/>
        <v>2.578763093302741</v>
      </c>
      <c r="I162" s="20">
        <f t="shared" si="75"/>
        <v>2.3504819550991791</v>
      </c>
      <c r="J162" s="20">
        <f t="shared" si="75"/>
        <v>2.5891898067313326</v>
      </c>
      <c r="K162" s="20">
        <f t="shared" si="75"/>
        <v>2.4998056223812442</v>
      </c>
      <c r="L162" s="20">
        <f t="shared" si="75"/>
        <v>2.5380364836121267</v>
      </c>
    </row>
    <row r="163" spans="1:12">
      <c r="A163" s="13" t="s">
        <v>127</v>
      </c>
      <c r="B163" s="12"/>
      <c r="C163" s="12"/>
      <c r="D163" s="12"/>
      <c r="E163" s="12"/>
      <c r="F163" s="12"/>
      <c r="G163" s="12"/>
      <c r="H163" s="12"/>
      <c r="I163" s="12"/>
      <c r="J163" s="12"/>
      <c r="K163" s="12"/>
      <c r="L163" s="12"/>
    </row>
    <row r="164" spans="1:12">
      <c r="A164" s="38" t="s">
        <v>119</v>
      </c>
      <c r="B164" s="39">
        <f t="shared" ref="B164:L164" si="76">((-76.95+B158*0.79+39.4*B$95+22.4*B$98+(41.5-2.89*B158)*B$93)/(-0.065-0.0083144*LN(B$99)))-273.15</f>
        <v>741.48597702510733</v>
      </c>
      <c r="C164" s="39">
        <f t="shared" si="76"/>
        <v>710.75580891960851</v>
      </c>
      <c r="D164" s="39">
        <f t="shared" si="76"/>
        <v>767.84245978993761</v>
      </c>
      <c r="E164" s="39">
        <f t="shared" si="76"/>
        <v>704.46859962846224</v>
      </c>
      <c r="F164" s="39">
        <f t="shared" si="76"/>
        <v>743.08551205595575</v>
      </c>
      <c r="G164" s="39">
        <f t="shared" si="76"/>
        <v>676.567097265808</v>
      </c>
      <c r="H164" s="39">
        <f t="shared" si="76"/>
        <v>715.31480376897127</v>
      </c>
      <c r="I164" s="39">
        <f t="shared" si="76"/>
        <v>743.12376090178714</v>
      </c>
      <c r="J164" s="39">
        <f t="shared" si="76"/>
        <v>726.91291127896488</v>
      </c>
      <c r="K164" s="39">
        <f t="shared" si="76"/>
        <v>799.64508461838079</v>
      </c>
      <c r="L164" s="39">
        <f t="shared" si="76"/>
        <v>794.13880767947956</v>
      </c>
    </row>
    <row r="165" spans="1:12">
      <c r="A165" s="18" t="s">
        <v>120</v>
      </c>
      <c r="B165" s="20">
        <f t="shared" ref="B165:L165" si="77">4.76*B$54-3.01-((B164-675)/85)*(0.53*B$54+0.005294*(B164-675))</f>
        <v>1.1384892456958926</v>
      </c>
      <c r="C165" s="20">
        <f t="shared" si="77"/>
        <v>1.7299174705020188</v>
      </c>
      <c r="D165" s="20">
        <f t="shared" si="77"/>
        <v>1.2211603751188167</v>
      </c>
      <c r="E165" s="20">
        <f t="shared" si="77"/>
        <v>2.3657138983902497</v>
      </c>
      <c r="F165" s="20">
        <f t="shared" si="77"/>
        <v>1.8619210137172983</v>
      </c>
      <c r="G165" s="20">
        <f t="shared" si="77"/>
        <v>2.7046797576596893</v>
      </c>
      <c r="H165" s="20">
        <f t="shared" si="77"/>
        <v>2.5482458614549985</v>
      </c>
      <c r="I165" s="20">
        <f t="shared" si="77"/>
        <v>2.2367230482790275</v>
      </c>
      <c r="J165" s="20">
        <f t="shared" si="77"/>
        <v>2.5838262356296928</v>
      </c>
      <c r="K165" s="20">
        <f t="shared" si="77"/>
        <v>1.7139601289342252</v>
      </c>
      <c r="L165" s="20">
        <f t="shared" si="77"/>
        <v>1.9195663400658434</v>
      </c>
    </row>
    <row r="166" spans="1:12">
      <c r="A166" s="38" t="s">
        <v>121</v>
      </c>
      <c r="B166" s="39">
        <f t="shared" ref="B166:L166" si="78">((78.44+3-33.6*B$96-(66.8-2.92*B160)*B$93+78.5*B$92+9.4*B$95)/(0.0721-0.0083144*LN((27*B$96*B$91*B$38)/(64*B$97*B$92*B$37))))-273.15</f>
        <v>674.64365946507746</v>
      </c>
      <c r="C166" s="39">
        <f t="shared" si="78"/>
        <v>695.83547527020153</v>
      </c>
      <c r="D166" s="39">
        <f t="shared" si="78"/>
        <v>714.54784608275349</v>
      </c>
      <c r="E166" s="39">
        <f t="shared" si="78"/>
        <v>701.70582646493949</v>
      </c>
      <c r="F166" s="39">
        <f t="shared" si="78"/>
        <v>728.09600131352704</v>
      </c>
      <c r="G166" s="39">
        <f t="shared" si="78"/>
        <v>678.84427033863096</v>
      </c>
      <c r="H166" s="39">
        <f t="shared" si="78"/>
        <v>717.07637509886558</v>
      </c>
      <c r="I166" s="39">
        <f t="shared" si="78"/>
        <v>726.58464180053613</v>
      </c>
      <c r="J166" s="39">
        <f t="shared" si="78"/>
        <v>727.91732724535495</v>
      </c>
      <c r="K166" s="39">
        <f t="shared" si="78"/>
        <v>787.39380211503283</v>
      </c>
      <c r="L166" s="39">
        <f t="shared" si="78"/>
        <v>791.02597167898887</v>
      </c>
    </row>
    <row r="167" spans="1:12">
      <c r="A167" s="18" t="s">
        <v>122</v>
      </c>
      <c r="B167" s="20">
        <f t="shared" ref="B167:L167" si="79">4.76*B$54-3.01-((B166-675)/85)*(0.53*B$54+0.005294*(B166-675))</f>
        <v>1.8380906098674841</v>
      </c>
      <c r="C167" s="20">
        <f t="shared" si="79"/>
        <v>1.8813314448680378</v>
      </c>
      <c r="D167" s="20">
        <f t="shared" si="79"/>
        <v>2.0395602431572337</v>
      </c>
      <c r="E167" s="20">
        <f t="shared" si="79"/>
        <v>2.3958197057986612</v>
      </c>
      <c r="F167" s="20">
        <f t="shared" si="79"/>
        <v>2.0863069746596374</v>
      </c>
      <c r="G167" s="20">
        <f t="shared" si="79"/>
        <v>2.6868301472438336</v>
      </c>
      <c r="H167" s="20">
        <f t="shared" si="79"/>
        <v>2.5254187197567686</v>
      </c>
      <c r="I167" s="20">
        <f t="shared" si="79"/>
        <v>2.4917187274372035</v>
      </c>
      <c r="J167" s="20">
        <f t="shared" si="79"/>
        <v>2.5691344530061926</v>
      </c>
      <c r="K167" s="20">
        <f t="shared" si="79"/>
        <v>2.0039952454539973</v>
      </c>
      <c r="L167" s="20">
        <f t="shared" si="79"/>
        <v>1.9932482470743302</v>
      </c>
    </row>
    <row r="168" spans="1:12">
      <c r="A168" t="s">
        <v>123</v>
      </c>
      <c r="B168" s="40">
        <f t="shared" ref="B168:L168" si="80">(0.677*B162-48.98)/(-0.0429-0.008314*LN(B$37*(B$51-4)/(8-B$51)))-273.15</f>
        <v>687.21188768052468</v>
      </c>
      <c r="C168" s="40">
        <f t="shared" si="80"/>
        <v>692.05285173523782</v>
      </c>
      <c r="D168" s="40">
        <f t="shared" si="80"/>
        <v>711.02753041039568</v>
      </c>
      <c r="E168" s="40">
        <f t="shared" si="80"/>
        <v>704.32001123453847</v>
      </c>
      <c r="F168" s="40">
        <f t="shared" si="80"/>
        <v>723.73754375066244</v>
      </c>
      <c r="G168" s="40">
        <f t="shared" si="80"/>
        <v>697.19243119160399</v>
      </c>
      <c r="H168" s="40">
        <f t="shared" si="80"/>
        <v>712.93597211366341</v>
      </c>
      <c r="I168" s="40">
        <f t="shared" si="80"/>
        <v>736.10250551253341</v>
      </c>
      <c r="J168" s="40">
        <f t="shared" si="80"/>
        <v>726.60123079054779</v>
      </c>
      <c r="K168" s="40">
        <f t="shared" si="80"/>
        <v>764.6357830321366</v>
      </c>
      <c r="L168" s="40">
        <f t="shared" si="80"/>
        <v>766.54575161147534</v>
      </c>
    </row>
    <row r="169" spans="1:12">
      <c r="A169" s="18" t="s">
        <v>124</v>
      </c>
      <c r="B169" s="20">
        <f t="shared" ref="B169:L169" si="81">4.76*B$54-3.01-((B168-675)/85)*(0.53*B$54+0.005294*(B168-675))</f>
        <v>1.7490305627543532</v>
      </c>
      <c r="C169" s="20">
        <f t="shared" si="81"/>
        <v>1.9153118815116248</v>
      </c>
      <c r="D169" s="20">
        <f t="shared" si="81"/>
        <v>2.0811618499464268</v>
      </c>
      <c r="E169" s="20">
        <f t="shared" si="81"/>
        <v>2.3673572518352604</v>
      </c>
      <c r="F169" s="20">
        <f t="shared" si="81"/>
        <v>2.1462989420957372</v>
      </c>
      <c r="G169" s="20">
        <f t="shared" si="81"/>
        <v>2.519438231392547</v>
      </c>
      <c r="H169" s="20">
        <f t="shared" si="81"/>
        <v>2.5784582689447526</v>
      </c>
      <c r="I169" s="20">
        <f t="shared" si="81"/>
        <v>2.3491370355719035</v>
      </c>
      <c r="J169" s="20">
        <f t="shared" si="81"/>
        <v>2.5883596968606088</v>
      </c>
      <c r="K169" s="20">
        <f t="shared" si="81"/>
        <v>2.4931423583736541</v>
      </c>
      <c r="L169" s="20">
        <f t="shared" si="81"/>
        <v>2.5306328024836811</v>
      </c>
    </row>
    <row r="170" spans="1:12">
      <c r="A170" s="13" t="s">
        <v>128</v>
      </c>
      <c r="B170" s="12"/>
      <c r="C170" s="12"/>
      <c r="D170" s="12"/>
      <c r="E170" s="12"/>
      <c r="F170" s="12"/>
      <c r="G170" s="12"/>
      <c r="H170" s="12"/>
      <c r="I170" s="12"/>
      <c r="J170" s="12"/>
      <c r="K170" s="12"/>
      <c r="L170" s="12"/>
    </row>
    <row r="171" spans="1:12">
      <c r="A171" s="38" t="s">
        <v>119</v>
      </c>
      <c r="B171" s="39">
        <f t="shared" ref="B171:L171" si="82">((-76.95+B165*0.79+39.4*B$95+22.4*B$98+(41.5-2.89*B165)*B$93)/(-0.065-0.0083144*LN(B$99)))-273.15</f>
        <v>741.49031581190684</v>
      </c>
      <c r="C171" s="39">
        <f t="shared" si="82"/>
        <v>710.75620985673686</v>
      </c>
      <c r="D171" s="39">
        <f t="shared" si="82"/>
        <v>767.86333554460873</v>
      </c>
      <c r="E171" s="39">
        <f t="shared" si="82"/>
        <v>704.46880750952414</v>
      </c>
      <c r="F171" s="39">
        <f t="shared" si="82"/>
        <v>743.091054127598</v>
      </c>
      <c r="G171" s="39">
        <f t="shared" si="82"/>
        <v>676.56709838392385</v>
      </c>
      <c r="H171" s="39">
        <f t="shared" si="82"/>
        <v>715.31529908159553</v>
      </c>
      <c r="I171" s="39">
        <f t="shared" si="82"/>
        <v>743.12925420251565</v>
      </c>
      <c r="J171" s="39">
        <f t="shared" si="82"/>
        <v>726.91443876938024</v>
      </c>
      <c r="K171" s="39">
        <f t="shared" si="82"/>
        <v>799.73739920215314</v>
      </c>
      <c r="L171" s="39">
        <f t="shared" si="82"/>
        <v>794.21158875062372</v>
      </c>
    </row>
    <row r="172" spans="1:12">
      <c r="A172" s="18" t="s">
        <v>120</v>
      </c>
      <c r="B172" s="20">
        <f t="shared" ref="B172:L172" si="83">4.76*B$54-3.01-((B171-675)/85)*(0.53*B$54+0.005294*(B171-675))</f>
        <v>1.1384257700654676</v>
      </c>
      <c r="C172" s="20">
        <f t="shared" si="83"/>
        <v>1.7299130291365272</v>
      </c>
      <c r="D172" s="20">
        <f t="shared" si="83"/>
        <v>1.2207704836566684</v>
      </c>
      <c r="E172" s="20">
        <f t="shared" si="83"/>
        <v>2.3657115973470275</v>
      </c>
      <c r="F172" s="20">
        <f t="shared" si="83"/>
        <v>1.8618328756071278</v>
      </c>
      <c r="G172" s="20">
        <f t="shared" si="83"/>
        <v>2.7046797490539229</v>
      </c>
      <c r="H172" s="20">
        <f t="shared" si="83"/>
        <v>2.5482394973249249</v>
      </c>
      <c r="I172" s="20">
        <f t="shared" si="83"/>
        <v>2.236632693546996</v>
      </c>
      <c r="J172" s="20">
        <f t="shared" si="83"/>
        <v>2.583803988148504</v>
      </c>
      <c r="K172" s="20">
        <f t="shared" si="83"/>
        <v>1.7117037162610544</v>
      </c>
      <c r="L172" s="20">
        <f t="shared" si="83"/>
        <v>1.9178291465598127</v>
      </c>
    </row>
    <row r="173" spans="1:12">
      <c r="A173" s="38" t="s">
        <v>121</v>
      </c>
      <c r="B173" s="39">
        <f t="shared" ref="B173:L173" si="84">((78.44+3-33.6*B$96-(66.8-2.92*B167)*B$93+78.5*B$92+9.4*B$95)/(0.0721-0.0083144*LN((27*B$96*B$91*B$38)/(64*B$97*B$92*B$37))))-273.15</f>
        <v>674.64365946507758</v>
      </c>
      <c r="C173" s="39">
        <f t="shared" si="84"/>
        <v>695.83547526813254</v>
      </c>
      <c r="D173" s="39">
        <f t="shared" si="84"/>
        <v>714.54784607928366</v>
      </c>
      <c r="E173" s="39">
        <f t="shared" si="84"/>
        <v>701.70582635591836</v>
      </c>
      <c r="F173" s="39">
        <f t="shared" si="84"/>
        <v>728.09600128944408</v>
      </c>
      <c r="G173" s="39">
        <f t="shared" si="84"/>
        <v>678.84427032191718</v>
      </c>
      <c r="H173" s="39">
        <f t="shared" si="84"/>
        <v>717.07637394505912</v>
      </c>
      <c r="I173" s="39">
        <f t="shared" si="84"/>
        <v>726.58464169311765</v>
      </c>
      <c r="J173" s="39">
        <f t="shared" si="84"/>
        <v>727.91732602369154</v>
      </c>
      <c r="K173" s="39">
        <f t="shared" si="84"/>
        <v>787.39379798017865</v>
      </c>
      <c r="L173" s="39">
        <f t="shared" si="84"/>
        <v>791.0259648067298</v>
      </c>
    </row>
    <row r="174" spans="1:12">
      <c r="A174" s="18" t="s">
        <v>122</v>
      </c>
      <c r="B174" s="20">
        <f t="shared" ref="B174:L174" si="85">4.76*B$54-3.01-((B173-675)/85)*(0.53*B$54+0.005294*(B173-675))</f>
        <v>1.8380906098674834</v>
      </c>
      <c r="C174" s="20">
        <f t="shared" si="85"/>
        <v>1.8813314448871117</v>
      </c>
      <c r="D174" s="20">
        <f t="shared" si="85"/>
        <v>2.0395602431989994</v>
      </c>
      <c r="E174" s="20">
        <f t="shared" si="85"/>
        <v>2.3958197069679001</v>
      </c>
      <c r="F174" s="20">
        <f t="shared" si="85"/>
        <v>2.0863069749976644</v>
      </c>
      <c r="G174" s="20">
        <f t="shared" si="85"/>
        <v>2.6868301473772149</v>
      </c>
      <c r="H174" s="20">
        <f t="shared" si="85"/>
        <v>2.5254187348348411</v>
      </c>
      <c r="I174" s="20">
        <f t="shared" si="85"/>
        <v>2.4917187289827014</v>
      </c>
      <c r="J174" s="20">
        <f t="shared" si="85"/>
        <v>2.5691344709521187</v>
      </c>
      <c r="K174" s="20">
        <f t="shared" si="85"/>
        <v>2.0039953401868909</v>
      </c>
      <c r="L174" s="20">
        <f t="shared" si="85"/>
        <v>1.9932484084107238</v>
      </c>
    </row>
    <row r="175" spans="1:12">
      <c r="A175" t="s">
        <v>123</v>
      </c>
      <c r="B175" s="40">
        <f t="shared" ref="B175:L175" si="86">(0.677*B169-48.98)/(-0.0429-0.008314*LN(B$37*(B$51-4)/(8-B$51)))-273.15</f>
        <v>687.21202465951865</v>
      </c>
      <c r="C175" s="40">
        <f t="shared" si="86"/>
        <v>692.0531734599457</v>
      </c>
      <c r="D175" s="40">
        <f t="shared" si="86"/>
        <v>711.03020174094729</v>
      </c>
      <c r="E175" s="40">
        <f t="shared" si="86"/>
        <v>704.3217793826343</v>
      </c>
      <c r="F175" s="40">
        <f t="shared" si="86"/>
        <v>723.74511268861545</v>
      </c>
      <c r="G175" s="40">
        <f t="shared" si="86"/>
        <v>697.19338523264639</v>
      </c>
      <c r="H175" s="40">
        <f t="shared" si="86"/>
        <v>712.94028032263577</v>
      </c>
      <c r="I175" s="40">
        <f t="shared" si="86"/>
        <v>736.12189694052518</v>
      </c>
      <c r="J175" s="40">
        <f t="shared" si="86"/>
        <v>726.61312744221539</v>
      </c>
      <c r="K175" s="40">
        <f t="shared" si="86"/>
        <v>764.73478318008472</v>
      </c>
      <c r="L175" s="40">
        <f t="shared" si="86"/>
        <v>766.65601538512385</v>
      </c>
    </row>
    <row r="176" spans="1:12">
      <c r="A176" s="18" t="s">
        <v>124</v>
      </c>
      <c r="B176" s="20">
        <f t="shared" ref="B176:L176" si="87">4.76*B$54-3.01-((B175-675)/85)*(0.53*B$54+0.005294*(B175-675))</f>
        <v>1.7490294848785355</v>
      </c>
      <c r="C176" s="20">
        <f t="shared" si="87"/>
        <v>1.9153090671514128</v>
      </c>
      <c r="D176" s="20">
        <f t="shared" si="87"/>
        <v>2.081130866542185</v>
      </c>
      <c r="E176" s="20">
        <f t="shared" si="87"/>
        <v>2.3673377126926853</v>
      </c>
      <c r="F176" s="20">
        <f t="shared" si="87"/>
        <v>2.1461968105448568</v>
      </c>
      <c r="G176" s="20">
        <f t="shared" si="87"/>
        <v>2.5194284372876585</v>
      </c>
      <c r="H176" s="20">
        <f t="shared" si="87"/>
        <v>2.5784041895801204</v>
      </c>
      <c r="I176" s="20">
        <f t="shared" si="87"/>
        <v>2.3488350250802834</v>
      </c>
      <c r="J176" s="20">
        <f t="shared" si="87"/>
        <v>2.5881868795717455</v>
      </c>
      <c r="K176" s="20">
        <f t="shared" si="87"/>
        <v>2.4911542236577953</v>
      </c>
      <c r="L176" s="20">
        <f t="shared" si="87"/>
        <v>2.5283796760708834</v>
      </c>
    </row>
    <row r="177" spans="1:12">
      <c r="A177" s="13" t="s">
        <v>129</v>
      </c>
      <c r="B177" s="12"/>
      <c r="C177" s="12"/>
      <c r="D177" s="12"/>
      <c r="E177" s="12"/>
      <c r="F177" s="12"/>
      <c r="G177" s="12"/>
      <c r="H177" s="12"/>
      <c r="I177" s="12"/>
      <c r="J177" s="12"/>
      <c r="K177" s="12"/>
      <c r="L177" s="12"/>
    </row>
    <row r="178" spans="1:12">
      <c r="A178" s="38" t="s">
        <v>130</v>
      </c>
      <c r="B178" s="39">
        <f t="shared" ref="B178:L178" si="88">((-76.95+B172*0.79+39.4*B$95+22.4*B$98+(41.5-2.89*B172)*B$93)/(-0.065-0.0083144*LN(B$99)))-273.15</f>
        <v>741.49102054351113</v>
      </c>
      <c r="C178" s="39">
        <f t="shared" si="88"/>
        <v>710.75625394958684</v>
      </c>
      <c r="D178" s="39">
        <f t="shared" si="88"/>
        <v>767.86778189841459</v>
      </c>
      <c r="E178" s="39">
        <f t="shared" si="88"/>
        <v>704.46882809866679</v>
      </c>
      <c r="F178" s="39">
        <f t="shared" si="88"/>
        <v>743.0919923640065</v>
      </c>
      <c r="G178" s="39">
        <f t="shared" si="88"/>
        <v>676.56709845086698</v>
      </c>
      <c r="H178" s="39">
        <f t="shared" si="88"/>
        <v>715.31535450382808</v>
      </c>
      <c r="I178" s="39">
        <f t="shared" si="88"/>
        <v>743.13017988014496</v>
      </c>
      <c r="J178" s="39">
        <f t="shared" si="88"/>
        <v>726.91464505870465</v>
      </c>
      <c r="K178" s="39">
        <f t="shared" si="88"/>
        <v>799.76295655079286</v>
      </c>
      <c r="L178" s="39">
        <f t="shared" si="88"/>
        <v>794.23085463726159</v>
      </c>
    </row>
    <row r="179" spans="1:12">
      <c r="A179" s="18" t="s">
        <v>131</v>
      </c>
      <c r="B179" s="20">
        <f t="shared" ref="B179:L179" si="89">4.76*B$54-3.01-((B178-675)/85)*(0.53*B$54+0.005294*(B178-675))</f>
        <v>1.1384154597539879</v>
      </c>
      <c r="C179" s="20">
        <f t="shared" si="89"/>
        <v>1.7299125406984692</v>
      </c>
      <c r="D179" s="20">
        <f t="shared" si="89"/>
        <v>1.2206874331608275</v>
      </c>
      <c r="E179" s="20">
        <f t="shared" si="89"/>
        <v>2.3657113694447474</v>
      </c>
      <c r="F179" s="20">
        <f t="shared" si="89"/>
        <v>1.8618179540240178</v>
      </c>
      <c r="G179" s="20">
        <f t="shared" si="89"/>
        <v>2.704679748538684</v>
      </c>
      <c r="H179" s="20">
        <f t="shared" si="89"/>
        <v>2.5482387852186283</v>
      </c>
      <c r="I179" s="20">
        <f t="shared" si="89"/>
        <v>2.2366174674759658</v>
      </c>
      <c r="J179" s="20">
        <f t="shared" si="89"/>
        <v>2.5838009835784956</v>
      </c>
      <c r="K179" s="20">
        <f t="shared" si="89"/>
        <v>1.7110788394154897</v>
      </c>
      <c r="L179" s="20">
        <f t="shared" si="89"/>
        <v>1.9173691833955413</v>
      </c>
    </row>
    <row r="180" spans="1:12">
      <c r="A180" s="38" t="s">
        <v>121</v>
      </c>
      <c r="B180" s="39">
        <f t="shared" ref="B180:L180" si="90">((78.44+3-33.6*B$96-(66.8-2.92*B174)*B$93+78.5*B$92+9.4*B$95)/(0.0721-0.0083144*LN((27*B$96*B$91*B$38)/(64*B$97*B$92*B$37))))-273.15</f>
        <v>674.64365946507758</v>
      </c>
      <c r="C180" s="39">
        <f t="shared" si="90"/>
        <v>695.83547526815369</v>
      </c>
      <c r="D180" s="39">
        <f t="shared" si="90"/>
        <v>714.54784607931902</v>
      </c>
      <c r="E180" s="39">
        <f t="shared" si="90"/>
        <v>701.70582635827463</v>
      </c>
      <c r="F180" s="39">
        <f t="shared" si="90"/>
        <v>728.09600128978673</v>
      </c>
      <c r="G180" s="39">
        <f t="shared" si="90"/>
        <v>678.84427032227325</v>
      </c>
      <c r="H180" s="39">
        <f t="shared" si="90"/>
        <v>717.07637398187501</v>
      </c>
      <c r="I180" s="39">
        <f t="shared" si="90"/>
        <v>726.58464169518197</v>
      </c>
      <c r="J180" s="39">
        <f t="shared" si="90"/>
        <v>727.91732606158666</v>
      </c>
      <c r="K180" s="39">
        <f t="shared" si="90"/>
        <v>787.39379812395521</v>
      </c>
      <c r="L180" s="39">
        <f t="shared" si="90"/>
        <v>791.02596506953012</v>
      </c>
    </row>
    <row r="181" spans="1:12">
      <c r="A181" s="18" t="s">
        <v>122</v>
      </c>
      <c r="B181" s="20">
        <f t="shared" ref="B181:L181" si="91">4.76*B$54-3.01-((B180-675)/85)*(0.53*B$54+0.005294*(B180-675))</f>
        <v>1.8380906098674834</v>
      </c>
      <c r="C181" s="20">
        <f t="shared" si="91"/>
        <v>1.8813314448869167</v>
      </c>
      <c r="D181" s="20">
        <f t="shared" si="91"/>
        <v>2.039560243198574</v>
      </c>
      <c r="E181" s="20">
        <f t="shared" si="91"/>
        <v>2.3958197069426292</v>
      </c>
      <c r="F181" s="20">
        <f t="shared" si="91"/>
        <v>2.0863069749928553</v>
      </c>
      <c r="G181" s="20">
        <f t="shared" si="91"/>
        <v>2.6868301473743732</v>
      </c>
      <c r="H181" s="20">
        <f t="shared" si="91"/>
        <v>2.5254187343537269</v>
      </c>
      <c r="I181" s="20">
        <f t="shared" si="91"/>
        <v>2.4917187289530007</v>
      </c>
      <c r="J181" s="20">
        <f t="shared" si="91"/>
        <v>2.5691344703954488</v>
      </c>
      <c r="K181" s="20">
        <f t="shared" si="91"/>
        <v>2.0039953368928525</v>
      </c>
      <c r="L181" s="20">
        <f t="shared" si="91"/>
        <v>1.9932484022410999</v>
      </c>
    </row>
    <row r="182" spans="1:12">
      <c r="A182" t="s">
        <v>123</v>
      </c>
      <c r="B182" s="40">
        <f t="shared" ref="B182:L182" si="92">(0.677*B176-48.98)/(-0.0429-0.008314*LN(B$37*(B$51-4)/(8-B$51)))-273.15</f>
        <v>687.21203932180413</v>
      </c>
      <c r="C182" s="40">
        <f t="shared" si="92"/>
        <v>692.05321202735604</v>
      </c>
      <c r="D182" s="40">
        <f t="shared" si="92"/>
        <v>711.03063570090444</v>
      </c>
      <c r="E182" s="40">
        <f t="shared" si="92"/>
        <v>704.32205229806993</v>
      </c>
      <c r="F182" s="40">
        <f t="shared" si="92"/>
        <v>723.74656298934781</v>
      </c>
      <c r="G182" s="40">
        <f t="shared" si="92"/>
        <v>697.19352133116297</v>
      </c>
      <c r="H182" s="40">
        <f t="shared" si="92"/>
        <v>712.94104464870691</v>
      </c>
      <c r="I182" s="40">
        <f t="shared" si="92"/>
        <v>736.12625141273134</v>
      </c>
      <c r="J182" s="40">
        <f t="shared" si="92"/>
        <v>726.61560415904557</v>
      </c>
      <c r="K182" s="40">
        <f t="shared" si="92"/>
        <v>764.76432210136829</v>
      </c>
      <c r="L182" s="40">
        <f t="shared" si="92"/>
        <v>766.68957142521674</v>
      </c>
    </row>
    <row r="183" spans="1:12">
      <c r="A183" s="18" t="s">
        <v>124</v>
      </c>
      <c r="B183" s="20">
        <f t="shared" ref="B183:L183" si="93">4.76*B$54-3.01-((B182-675)/85)*(0.53*B$54+0.005294*(B182-675))</f>
        <v>1.749029369502145</v>
      </c>
      <c r="C183" s="20">
        <f t="shared" si="93"/>
        <v>1.9153087297733347</v>
      </c>
      <c r="D183" s="20">
        <f t="shared" si="93"/>
        <v>2.0811258331774547</v>
      </c>
      <c r="E183" s="20">
        <f t="shared" si="93"/>
        <v>2.3673346967716977</v>
      </c>
      <c r="F183" s="20">
        <f t="shared" si="93"/>
        <v>2.1461772400806378</v>
      </c>
      <c r="G183" s="20">
        <f t="shared" si="93"/>
        <v>2.5194270401025238</v>
      </c>
      <c r="H183" s="20">
        <f t="shared" si="93"/>
        <v>2.5783945950342479</v>
      </c>
      <c r="I183" s="20">
        <f t="shared" si="93"/>
        <v>2.3487672002056001</v>
      </c>
      <c r="J183" s="20">
        <f t="shared" si="93"/>
        <v>2.5881508992071192</v>
      </c>
      <c r="K183" s="20">
        <f t="shared" si="93"/>
        <v>2.4905607824593137</v>
      </c>
      <c r="L183" s="20">
        <f t="shared" si="93"/>
        <v>2.5276936924482136</v>
      </c>
    </row>
    <row r="184" spans="1:12">
      <c r="A184" s="28"/>
      <c r="B184" s="28"/>
      <c r="C184" s="28"/>
      <c r="D184" s="28"/>
      <c r="E184" s="28"/>
      <c r="F184" s="28"/>
      <c r="G184" s="34"/>
      <c r="H184" s="28"/>
      <c r="I184" s="28"/>
      <c r="J184" s="28"/>
      <c r="K184" s="28"/>
      <c r="L184" s="28"/>
    </row>
    <row r="185" spans="1:12">
      <c r="A185" s="28"/>
      <c r="B185" s="28"/>
      <c r="C185" s="28"/>
      <c r="D185" s="28"/>
      <c r="E185" s="28"/>
      <c r="F185" s="28"/>
      <c r="G185" s="34"/>
      <c r="H185" s="28"/>
      <c r="I185" s="28"/>
      <c r="J185" s="28"/>
      <c r="K185" s="28"/>
      <c r="L185" s="28"/>
    </row>
    <row r="186" spans="1:12">
      <c r="A186" s="28"/>
      <c r="B186" s="28"/>
      <c r="C186" s="28"/>
      <c r="D186" s="28"/>
      <c r="E186" s="28"/>
      <c r="F186" s="28"/>
      <c r="G186" s="34"/>
      <c r="H186" s="28"/>
      <c r="I186" s="28"/>
      <c r="J186" s="28"/>
      <c r="K186" s="28"/>
      <c r="L186" s="28"/>
    </row>
    <row r="187" spans="1:12">
      <c r="A187" s="32" t="s">
        <v>132</v>
      </c>
      <c r="B187" s="62"/>
      <c r="C187" s="62"/>
      <c r="D187" s="62"/>
      <c r="E187" s="62"/>
      <c r="F187" s="62"/>
      <c r="G187" s="62"/>
      <c r="H187" s="62"/>
      <c r="I187" s="62"/>
      <c r="J187" s="62"/>
      <c r="K187" s="62"/>
      <c r="L187" s="62"/>
    </row>
    <row r="188" spans="1:12">
      <c r="A188" s="28" t="s">
        <v>133</v>
      </c>
      <c r="B188" s="63">
        <f t="shared" ref="B188:L188" si="94">B21/60.09*2+B22/79.9*2+B23/101.94*3+B24/71.85+B25/40.32+B26/70.94+B27/56.08+B28/61.982+B29/94.2</f>
        <v>2.6092541327675063</v>
      </c>
      <c r="C188" s="63">
        <f t="shared" si="94"/>
        <v>2.6091703212320869</v>
      </c>
      <c r="D188" s="63">
        <f t="shared" si="94"/>
        <v>2.6003292025915927</v>
      </c>
      <c r="E188" s="63">
        <f t="shared" si="94"/>
        <v>2.6007934035487326</v>
      </c>
      <c r="F188" s="63">
        <f t="shared" si="94"/>
        <v>2.5864479405099758</v>
      </c>
      <c r="G188" s="63">
        <f t="shared" si="94"/>
        <v>2.5864930084403137</v>
      </c>
      <c r="H188" s="63">
        <f t="shared" si="94"/>
        <v>2.5812911194289567</v>
      </c>
      <c r="I188" s="63">
        <f t="shared" si="94"/>
        <v>2.5722646754542002</v>
      </c>
      <c r="J188" s="63">
        <f t="shared" si="94"/>
        <v>2.5909948445648596</v>
      </c>
      <c r="K188" s="63">
        <f t="shared" si="94"/>
        <v>2.5774020508704885</v>
      </c>
      <c r="L188" s="63">
        <f t="shared" si="94"/>
        <v>2.5726056375369493</v>
      </c>
    </row>
    <row r="189" spans="1:12">
      <c r="A189" s="28"/>
      <c r="B189" s="63"/>
      <c r="C189" s="63"/>
      <c r="D189" s="63"/>
      <c r="E189" s="63"/>
      <c r="F189" s="63"/>
      <c r="G189" s="63"/>
      <c r="H189" s="63"/>
      <c r="I189" s="63"/>
      <c r="J189" s="63"/>
      <c r="K189" s="63"/>
      <c r="L189" s="63"/>
    </row>
    <row r="190" spans="1:12">
      <c r="A190" s="35" t="s">
        <v>59</v>
      </c>
      <c r="B190" s="22"/>
      <c r="C190" s="22"/>
      <c r="D190" s="22"/>
      <c r="E190" s="22"/>
      <c r="F190" s="22"/>
      <c r="G190" s="23"/>
      <c r="H190" s="22"/>
      <c r="I190" s="22"/>
      <c r="J190" s="22"/>
      <c r="K190" s="22"/>
      <c r="L190" s="22"/>
    </row>
    <row r="191" spans="1:12">
      <c r="A191" s="28" t="s">
        <v>60</v>
      </c>
      <c r="B191" s="28">
        <f t="shared" ref="B191:L191" si="95">B21/60.09*2*23/B$188/2</f>
        <v>7.1096206726990747</v>
      </c>
      <c r="C191" s="28">
        <f t="shared" si="95"/>
        <v>7.1057415126687884</v>
      </c>
      <c r="D191" s="28">
        <f t="shared" si="95"/>
        <v>7.0046368638610055</v>
      </c>
      <c r="E191" s="28">
        <f t="shared" si="95"/>
        <v>7.0325263383896717</v>
      </c>
      <c r="F191" s="28">
        <f t="shared" si="95"/>
        <v>6.9784480464900165</v>
      </c>
      <c r="G191" s="34">
        <f t="shared" si="95"/>
        <v>7.0447712004977507</v>
      </c>
      <c r="H191" s="28">
        <f t="shared" si="95"/>
        <v>6.9818613403723573</v>
      </c>
      <c r="I191" s="28">
        <f t="shared" si="95"/>
        <v>6.9130625746629555</v>
      </c>
      <c r="J191" s="28">
        <f t="shared" si="95"/>
        <v>6.9308949679984622</v>
      </c>
      <c r="K191" s="28">
        <f t="shared" si="95"/>
        <v>6.7549355433451037</v>
      </c>
      <c r="L191" s="28">
        <f t="shared" si="95"/>
        <v>6.7484853848941153</v>
      </c>
    </row>
    <row r="192" spans="1:12">
      <c r="A192" s="28" t="s">
        <v>61</v>
      </c>
      <c r="B192" s="28">
        <f t="shared" ref="B192:L192" si="96">8-B191</f>
        <v>0.89037932730092528</v>
      </c>
      <c r="C192" s="28">
        <f t="shared" si="96"/>
        <v>0.8942584873312116</v>
      </c>
      <c r="D192" s="28">
        <f t="shared" si="96"/>
        <v>0.99536313613899452</v>
      </c>
      <c r="E192" s="28">
        <f t="shared" si="96"/>
        <v>0.96747366161032833</v>
      </c>
      <c r="F192" s="28">
        <f t="shared" si="96"/>
        <v>1.0215519535099835</v>
      </c>
      <c r="G192" s="34">
        <f t="shared" si="96"/>
        <v>0.95522879950224926</v>
      </c>
      <c r="H192" s="28">
        <f t="shared" si="96"/>
        <v>1.0181386596276427</v>
      </c>
      <c r="I192" s="28">
        <f t="shared" si="96"/>
        <v>1.0869374253370445</v>
      </c>
      <c r="J192" s="28">
        <f t="shared" si="96"/>
        <v>1.0691050320015378</v>
      </c>
      <c r="K192" s="28">
        <f t="shared" si="96"/>
        <v>1.2450644566548963</v>
      </c>
      <c r="L192" s="28">
        <f t="shared" si="96"/>
        <v>1.2515146151058847</v>
      </c>
    </row>
    <row r="193" spans="1:12">
      <c r="A193" s="28"/>
      <c r="B193" s="28"/>
      <c r="C193" s="28"/>
      <c r="D193" s="28"/>
      <c r="E193" s="28"/>
      <c r="F193" s="28"/>
      <c r="G193" s="34"/>
      <c r="H193" s="28"/>
      <c r="I193" s="28"/>
      <c r="J193" s="28"/>
      <c r="K193" s="28"/>
      <c r="L193" s="28"/>
    </row>
    <row r="194" spans="1:12">
      <c r="A194" s="28" t="s">
        <v>62</v>
      </c>
      <c r="B194" s="28">
        <f t="shared" ref="B194:L194" si="97">B192+B197</f>
        <v>1.0305527056374855</v>
      </c>
      <c r="C194" s="28">
        <f t="shared" si="97"/>
        <v>1.0760706332176935</v>
      </c>
      <c r="D194" s="28">
        <f t="shared" si="97"/>
        <v>1.1545224773304257</v>
      </c>
      <c r="E194" s="28">
        <f t="shared" si="97"/>
        <v>1.2004682492676573</v>
      </c>
      <c r="F194" s="28">
        <f t="shared" si="97"/>
        <v>1.2074754518008963</v>
      </c>
      <c r="G194" s="34">
        <f t="shared" si="97"/>
        <v>1.2142584467394322</v>
      </c>
      <c r="H194" s="28">
        <f t="shared" si="97"/>
        <v>1.2686252124197468</v>
      </c>
      <c r="I194" s="28">
        <f t="shared" si="97"/>
        <v>1.2951808580139559</v>
      </c>
      <c r="J194" s="28">
        <f t="shared" si="97"/>
        <v>1.3152509824406671</v>
      </c>
      <c r="K194" s="28">
        <f t="shared" si="97"/>
        <v>1.4468427792010108</v>
      </c>
      <c r="L194" s="28">
        <f t="shared" si="97"/>
        <v>1.4663791026191548</v>
      </c>
    </row>
    <row r="195" spans="1:12">
      <c r="A195" s="28"/>
      <c r="B195" s="28"/>
      <c r="C195" s="28"/>
      <c r="D195" s="28"/>
      <c r="E195" s="28"/>
      <c r="F195" s="28"/>
      <c r="G195" s="34"/>
      <c r="H195" s="28"/>
      <c r="I195" s="28"/>
      <c r="J195" s="28"/>
      <c r="K195" s="28"/>
      <c r="L195" s="28"/>
    </row>
    <row r="196" spans="1:12">
      <c r="A196" s="35" t="s">
        <v>63</v>
      </c>
      <c r="B196" s="28"/>
      <c r="C196" s="28"/>
      <c r="D196" s="28"/>
      <c r="E196" s="28"/>
      <c r="F196" s="28"/>
      <c r="G196" s="34"/>
      <c r="H196" s="28"/>
      <c r="I196" s="28"/>
      <c r="J196" s="28"/>
      <c r="K196" s="28"/>
      <c r="L196" s="28"/>
    </row>
    <row r="197" spans="1:12">
      <c r="A197" s="28" t="s">
        <v>64</v>
      </c>
      <c r="B197" s="28">
        <f t="shared" ref="B197:L197" si="98">B23/101.94*3*23/B$188*2/3-B192</f>
        <v>0.14017337833656018</v>
      </c>
      <c r="C197" s="28">
        <f t="shared" si="98"/>
        <v>0.18181214588648187</v>
      </c>
      <c r="D197" s="28">
        <f t="shared" si="98"/>
        <v>0.15915934119143116</v>
      </c>
      <c r="E197" s="28">
        <f t="shared" si="98"/>
        <v>0.23299458765732894</v>
      </c>
      <c r="F197" s="28">
        <f t="shared" si="98"/>
        <v>0.18592349829091281</v>
      </c>
      <c r="G197" s="34">
        <f t="shared" si="98"/>
        <v>0.25902964723718291</v>
      </c>
      <c r="H197" s="28">
        <f t="shared" si="98"/>
        <v>0.25048655279210408</v>
      </c>
      <c r="I197" s="28">
        <f t="shared" si="98"/>
        <v>0.20824343267691137</v>
      </c>
      <c r="J197" s="28">
        <f t="shared" si="98"/>
        <v>0.24614595043912924</v>
      </c>
      <c r="K197" s="28">
        <f t="shared" si="98"/>
        <v>0.2017783225461145</v>
      </c>
      <c r="L197" s="28">
        <f t="shared" si="98"/>
        <v>0.21486448751327014</v>
      </c>
    </row>
    <row r="198" spans="1:12">
      <c r="A198" s="28" t="s">
        <v>65</v>
      </c>
      <c r="B198" s="28">
        <f t="shared" ref="B198:L198" si="99">B22/79.9*2*23/B$188/2</f>
        <v>9.9621350987961751E-2</v>
      </c>
      <c r="C198" s="28">
        <f t="shared" si="99"/>
        <v>0.11153977970903034</v>
      </c>
      <c r="D198" s="28">
        <f t="shared" si="99"/>
        <v>0.12741719701978124</v>
      </c>
      <c r="E198" s="28">
        <f t="shared" si="99"/>
        <v>0.12639832116281169</v>
      </c>
      <c r="F198" s="28">
        <f t="shared" si="99"/>
        <v>0.13066082985850944</v>
      </c>
      <c r="G198" s="34">
        <f t="shared" si="99"/>
        <v>0.1414540213728413</v>
      </c>
      <c r="H198" s="28">
        <f t="shared" si="99"/>
        <v>0.15735157096724992</v>
      </c>
      <c r="I198" s="28">
        <f t="shared" si="99"/>
        <v>0.15107728499428175</v>
      </c>
      <c r="J198" s="28">
        <f t="shared" si="99"/>
        <v>0.14476344963650606</v>
      </c>
      <c r="K198" s="28">
        <f t="shared" si="99"/>
        <v>0.24972998217056425</v>
      </c>
      <c r="L198" s="28">
        <f t="shared" si="99"/>
        <v>0.24907664066846305</v>
      </c>
    </row>
    <row r="199" spans="1:12">
      <c r="A199" s="28" t="s">
        <v>66</v>
      </c>
      <c r="B199" s="28">
        <v>0</v>
      </c>
      <c r="C199" s="28">
        <v>0</v>
      </c>
      <c r="D199" s="28">
        <v>0</v>
      </c>
      <c r="E199" s="28">
        <v>0</v>
      </c>
      <c r="F199" s="28">
        <v>0</v>
      </c>
      <c r="G199" s="34">
        <v>0</v>
      </c>
      <c r="H199" s="28">
        <v>0</v>
      </c>
      <c r="I199" s="28">
        <v>0</v>
      </c>
      <c r="J199" s="28">
        <v>0</v>
      </c>
      <c r="K199" s="28">
        <v>0</v>
      </c>
      <c r="L199" s="28">
        <v>0</v>
      </c>
    </row>
    <row r="200" spans="1:12">
      <c r="A200" s="28" t="s">
        <v>67</v>
      </c>
      <c r="B200" s="28">
        <f t="shared" ref="B200:L200" si="100">B25/40.32*23/B$188</f>
        <v>3.182021738990064</v>
      </c>
      <c r="C200" s="28">
        <f t="shared" si="100"/>
        <v>3.0708425300087905</v>
      </c>
      <c r="D200" s="28">
        <f t="shared" si="100"/>
        <v>3.0459646820119977</v>
      </c>
      <c r="E200" s="28">
        <f t="shared" si="100"/>
        <v>2.9677775936977691</v>
      </c>
      <c r="F200" s="28">
        <f t="shared" si="100"/>
        <v>3.0100422043609396</v>
      </c>
      <c r="G200" s="34">
        <f t="shared" si="100"/>
        <v>2.8470074563985848</v>
      </c>
      <c r="H200" s="28">
        <f t="shared" si="100"/>
        <v>2.8900919367994482</v>
      </c>
      <c r="I200" s="28">
        <f t="shared" si="100"/>
        <v>2.8665255064723563</v>
      </c>
      <c r="J200" s="28">
        <f t="shared" si="100"/>
        <v>2.8977615811201085</v>
      </c>
      <c r="K200" s="28">
        <f t="shared" si="100"/>
        <v>2.8344744874690697</v>
      </c>
      <c r="L200" s="28">
        <f t="shared" si="100"/>
        <v>2.8796714196989033</v>
      </c>
    </row>
    <row r="201" spans="1:12">
      <c r="A201" s="28" t="s">
        <v>68</v>
      </c>
      <c r="B201" s="28">
        <f t="shared" ref="B201:L201" si="101">B26/70.94*23/B$188</f>
        <v>8.9464918018088119E-2</v>
      </c>
      <c r="C201" s="28">
        <f t="shared" si="101"/>
        <v>8.5864227965697093E-2</v>
      </c>
      <c r="D201" s="28">
        <f t="shared" si="101"/>
        <v>8.7153632789061519E-2</v>
      </c>
      <c r="E201" s="28">
        <f t="shared" si="101"/>
        <v>8.2774940314171763E-2</v>
      </c>
      <c r="F201" s="28">
        <f t="shared" si="101"/>
        <v>9.1758011110099874E-2</v>
      </c>
      <c r="G201" s="34">
        <f t="shared" si="101"/>
        <v>8.7494502427086618E-2</v>
      </c>
      <c r="H201" s="28">
        <f t="shared" si="101"/>
        <v>8.6163588967531901E-2</v>
      </c>
      <c r="I201" s="28">
        <f t="shared" si="101"/>
        <v>8.2306508592458458E-2</v>
      </c>
      <c r="J201" s="28">
        <f t="shared" si="101"/>
        <v>9.0220528695948987E-2</v>
      </c>
      <c r="K201" s="28">
        <f t="shared" si="101"/>
        <v>8.1136112758187121E-2</v>
      </c>
      <c r="L201" s="28">
        <f t="shared" si="101"/>
        <v>7.2843578597601905E-2</v>
      </c>
    </row>
    <row r="202" spans="1:12">
      <c r="A202" s="28" t="s">
        <v>69</v>
      </c>
      <c r="B202" s="28">
        <f t="shared" ref="B202:L202" si="102">IF((5-SUM(B197:B201)&gt;B24/71.85*23/B$188),B24/71.85*23/B$188,5-SUM(B197:B201))</f>
        <v>1.4887186136673258</v>
      </c>
      <c r="C202" s="28">
        <f t="shared" si="102"/>
        <v>1.5499413164300004</v>
      </c>
      <c r="D202" s="28">
        <f t="shared" si="102"/>
        <v>1.5803051469877283</v>
      </c>
      <c r="E202" s="28">
        <f t="shared" si="102"/>
        <v>1.5900545571679183</v>
      </c>
      <c r="F202" s="28">
        <f t="shared" si="102"/>
        <v>1.5816154563795379</v>
      </c>
      <c r="G202" s="34">
        <f t="shared" si="102"/>
        <v>1.6650143725643045</v>
      </c>
      <c r="H202" s="28">
        <f t="shared" si="102"/>
        <v>1.6159063504736655</v>
      </c>
      <c r="I202" s="28">
        <f t="shared" si="102"/>
        <v>1.6918472672639924</v>
      </c>
      <c r="J202" s="28">
        <f t="shared" si="102"/>
        <v>1.6211084901083073</v>
      </c>
      <c r="K202" s="28">
        <f t="shared" si="102"/>
        <v>1.6328810950560646</v>
      </c>
      <c r="L202" s="28">
        <f t="shared" si="102"/>
        <v>1.5835438735217617</v>
      </c>
    </row>
    <row r="203" spans="1:12">
      <c r="A203" s="28" t="s">
        <v>70</v>
      </c>
      <c r="B203" s="35">
        <f t="shared" ref="B203:L203" si="103">IF(SUM(B197:B202)=5,0,5-SUM(B197:B202))</f>
        <v>0</v>
      </c>
      <c r="C203" s="35">
        <f t="shared" si="103"/>
        <v>0</v>
      </c>
      <c r="D203" s="35">
        <f t="shared" si="103"/>
        <v>0</v>
      </c>
      <c r="E203" s="35">
        <f t="shared" si="103"/>
        <v>0</v>
      </c>
      <c r="F203" s="35">
        <f t="shared" si="103"/>
        <v>0</v>
      </c>
      <c r="G203" s="36">
        <f t="shared" si="103"/>
        <v>0</v>
      </c>
      <c r="H203" s="35">
        <f t="shared" si="103"/>
        <v>0</v>
      </c>
      <c r="I203" s="35">
        <f t="shared" si="103"/>
        <v>0</v>
      </c>
      <c r="J203" s="35">
        <f t="shared" si="103"/>
        <v>0</v>
      </c>
      <c r="K203" s="35">
        <f t="shared" si="103"/>
        <v>0</v>
      </c>
      <c r="L203" s="35">
        <f t="shared" si="103"/>
        <v>0</v>
      </c>
    </row>
    <row r="204" spans="1:12">
      <c r="A204" s="28"/>
      <c r="B204" s="28">
        <f t="shared" ref="B204:L204" si="104">SUM(B197:B203)</f>
        <v>5</v>
      </c>
      <c r="C204" s="28">
        <f t="shared" si="104"/>
        <v>5</v>
      </c>
      <c r="D204" s="28">
        <f t="shared" si="104"/>
        <v>5</v>
      </c>
      <c r="E204" s="28">
        <f t="shared" si="104"/>
        <v>5</v>
      </c>
      <c r="F204" s="28">
        <f t="shared" si="104"/>
        <v>5</v>
      </c>
      <c r="G204" s="34">
        <f t="shared" si="104"/>
        <v>5</v>
      </c>
      <c r="H204" s="28">
        <f t="shared" si="104"/>
        <v>5</v>
      </c>
      <c r="I204" s="28">
        <f t="shared" si="104"/>
        <v>5</v>
      </c>
      <c r="J204" s="28">
        <f t="shared" si="104"/>
        <v>5</v>
      </c>
      <c r="K204" s="28">
        <f t="shared" si="104"/>
        <v>5</v>
      </c>
      <c r="L204" s="28">
        <f t="shared" si="104"/>
        <v>5</v>
      </c>
    </row>
    <row r="205" spans="1:12">
      <c r="A205" s="35" t="s">
        <v>71</v>
      </c>
      <c r="B205" s="28"/>
      <c r="C205" s="28"/>
      <c r="D205" s="28"/>
      <c r="E205" s="28"/>
      <c r="F205" s="28"/>
      <c r="G205" s="34"/>
      <c r="H205" s="28"/>
      <c r="I205" s="28"/>
      <c r="J205" s="28"/>
      <c r="K205" s="28"/>
      <c r="L205" s="28"/>
    </row>
    <row r="206" spans="1:12">
      <c r="A206" s="28" t="s">
        <v>72</v>
      </c>
      <c r="B206" s="28">
        <f t="shared" ref="B206:L206" si="105">B24/71.85*23/B$188-B202</f>
        <v>0.26552679967105575</v>
      </c>
      <c r="C206" s="28">
        <f t="shared" si="105"/>
        <v>0.21393003453197479</v>
      </c>
      <c r="D206" s="28">
        <f t="shared" si="105"/>
        <v>0.23449638464949363</v>
      </c>
      <c r="E206" s="28">
        <f t="shared" si="105"/>
        <v>0.2389467589752754</v>
      </c>
      <c r="F206" s="28">
        <f t="shared" si="105"/>
        <v>0.24589632834482456</v>
      </c>
      <c r="G206" s="34">
        <f t="shared" si="105"/>
        <v>0.21593105284030201</v>
      </c>
      <c r="H206" s="28">
        <f t="shared" si="105"/>
        <v>0.20260714439426342</v>
      </c>
      <c r="I206" s="28">
        <f t="shared" si="105"/>
        <v>0.19601797490950745</v>
      </c>
      <c r="J206" s="28">
        <f t="shared" si="105"/>
        <v>0.25236818491666857</v>
      </c>
      <c r="K206" s="28">
        <f t="shared" si="105"/>
        <v>0.24836460036515806</v>
      </c>
      <c r="L206" s="28">
        <f t="shared" si="105"/>
        <v>0.24658413570834203</v>
      </c>
    </row>
    <row r="207" spans="1:12">
      <c r="A207" s="28" t="s">
        <v>70</v>
      </c>
      <c r="B207" s="28">
        <f t="shared" ref="B207:L207" si="106">IF(B206+B27/56.08*23/B$188-B203&lt;=2,B27/56.08*23/B$188-B203,2-B206)</f>
        <v>1.7344732003289443</v>
      </c>
      <c r="C207" s="28">
        <f t="shared" si="106"/>
        <v>1.7860699654680252</v>
      </c>
      <c r="D207" s="28">
        <f t="shared" si="106"/>
        <v>1.7655036153505064</v>
      </c>
      <c r="E207" s="28">
        <f t="shared" si="106"/>
        <v>1.7610532410247246</v>
      </c>
      <c r="F207" s="28">
        <f t="shared" si="106"/>
        <v>1.7541036716551754</v>
      </c>
      <c r="G207" s="34">
        <f t="shared" si="106"/>
        <v>1.784068947159698</v>
      </c>
      <c r="H207" s="28">
        <f t="shared" si="106"/>
        <v>1.7949236196397584</v>
      </c>
      <c r="I207" s="28">
        <f t="shared" si="106"/>
        <v>1.8039820250904925</v>
      </c>
      <c r="J207" s="28">
        <f t="shared" si="106"/>
        <v>1.7476318150833314</v>
      </c>
      <c r="K207" s="28">
        <f t="shared" si="106"/>
        <v>1.7144097681632788</v>
      </c>
      <c r="L207" s="28">
        <f t="shared" si="106"/>
        <v>1.7048524334472823</v>
      </c>
    </row>
    <row r="208" spans="1:12">
      <c r="A208" s="28" t="s">
        <v>73</v>
      </c>
      <c r="B208" s="35">
        <f t="shared" ref="B208:L208" si="107">IF(2-B206-B207&gt;=0,2-B206-B207,0)</f>
        <v>0</v>
      </c>
      <c r="C208" s="35">
        <f t="shared" si="107"/>
        <v>0</v>
      </c>
      <c r="D208" s="35">
        <f t="shared" si="107"/>
        <v>0</v>
      </c>
      <c r="E208" s="35">
        <f t="shared" si="107"/>
        <v>0</v>
      </c>
      <c r="F208" s="35">
        <f t="shared" si="107"/>
        <v>0</v>
      </c>
      <c r="G208" s="36">
        <f t="shared" si="107"/>
        <v>0</v>
      </c>
      <c r="H208" s="35">
        <f t="shared" si="107"/>
        <v>2.4692359659781449E-3</v>
      </c>
      <c r="I208" s="35">
        <f t="shared" si="107"/>
        <v>0</v>
      </c>
      <c r="J208" s="35">
        <f t="shared" si="107"/>
        <v>0</v>
      </c>
      <c r="K208" s="35">
        <f t="shared" si="107"/>
        <v>3.7225631471563103E-2</v>
      </c>
      <c r="L208" s="35">
        <f t="shared" si="107"/>
        <v>4.8563430844375644E-2</v>
      </c>
    </row>
    <row r="209" spans="1:12">
      <c r="A209" s="28"/>
      <c r="B209" s="28">
        <f t="shared" ref="B209:L209" si="108">SUM(B206:B208)</f>
        <v>2</v>
      </c>
      <c r="C209" s="28">
        <f t="shared" si="108"/>
        <v>2</v>
      </c>
      <c r="D209" s="28">
        <f t="shared" si="108"/>
        <v>2</v>
      </c>
      <c r="E209" s="28">
        <f t="shared" si="108"/>
        <v>2</v>
      </c>
      <c r="F209" s="28">
        <f t="shared" si="108"/>
        <v>2</v>
      </c>
      <c r="G209" s="34">
        <f t="shared" si="108"/>
        <v>2</v>
      </c>
      <c r="H209" s="28">
        <f t="shared" si="108"/>
        <v>2</v>
      </c>
      <c r="I209" s="28">
        <f t="shared" si="108"/>
        <v>2</v>
      </c>
      <c r="J209" s="28">
        <f t="shared" si="108"/>
        <v>2</v>
      </c>
      <c r="K209" s="28">
        <f t="shared" si="108"/>
        <v>2</v>
      </c>
      <c r="L209" s="28">
        <f t="shared" si="108"/>
        <v>2</v>
      </c>
    </row>
    <row r="210" spans="1:12">
      <c r="A210" s="35" t="s">
        <v>74</v>
      </c>
      <c r="B210" s="28"/>
      <c r="C210" s="28"/>
      <c r="D210" s="28"/>
      <c r="E210" s="28"/>
      <c r="F210" s="28"/>
      <c r="G210" s="34"/>
      <c r="H210" s="28"/>
      <c r="I210" s="28"/>
      <c r="J210" s="28"/>
      <c r="K210" s="28"/>
      <c r="L210" s="28"/>
    </row>
    <row r="211" spans="1:12">
      <c r="A211" s="25" t="s">
        <v>70</v>
      </c>
      <c r="B211" s="28">
        <f t="shared" ref="B211:L211" si="109">B27/56.08*23/B$188-B207-B203</f>
        <v>0.10691664563614922</v>
      </c>
      <c r="C211" s="28">
        <f t="shared" si="109"/>
        <v>7.5184626841407365E-2</v>
      </c>
      <c r="D211" s="28">
        <f t="shared" si="109"/>
        <v>7.5424271843496316E-2</v>
      </c>
      <c r="E211" s="28">
        <f t="shared" si="109"/>
        <v>4.359193612148804E-2</v>
      </c>
      <c r="F211" s="28">
        <f t="shared" si="109"/>
        <v>8.5763124667946E-2</v>
      </c>
      <c r="G211" s="34">
        <f t="shared" si="109"/>
        <v>2.3259876604639906E-2</v>
      </c>
      <c r="H211" s="28">
        <f t="shared" si="109"/>
        <v>0</v>
      </c>
      <c r="I211" s="28">
        <f t="shared" si="109"/>
        <v>8.684693971507973E-2</v>
      </c>
      <c r="J211" s="28">
        <f t="shared" si="109"/>
        <v>3.3921327261069223E-2</v>
      </c>
      <c r="K211" s="28">
        <f t="shared" si="109"/>
        <v>0</v>
      </c>
      <c r="L211" s="28">
        <f t="shared" si="109"/>
        <v>0</v>
      </c>
    </row>
    <row r="212" spans="1:12">
      <c r="A212" s="28" t="s">
        <v>73</v>
      </c>
      <c r="B212" s="28">
        <f t="shared" ref="B212:L212" si="110">B28/61.982*23/B$188*2-B208</f>
        <v>0.24261904959079991</v>
      </c>
      <c r="C212" s="28">
        <f t="shared" si="110"/>
        <v>0.24148908521509901</v>
      </c>
      <c r="D212" s="28">
        <f t="shared" si="110"/>
        <v>0.31765747323164228</v>
      </c>
      <c r="E212" s="28">
        <f t="shared" si="110"/>
        <v>0.26794890294948709</v>
      </c>
      <c r="F212" s="28">
        <f t="shared" si="110"/>
        <v>0.2734521895686714</v>
      </c>
      <c r="G212" s="34">
        <f t="shared" si="110"/>
        <v>0.23442449747999849</v>
      </c>
      <c r="H212" s="28">
        <f t="shared" si="110"/>
        <v>0.32299381069939898</v>
      </c>
      <c r="I212" s="28">
        <f t="shared" si="110"/>
        <v>0.26976661543136926</v>
      </c>
      <c r="J212" s="28">
        <f t="shared" si="110"/>
        <v>0.31651039299039202</v>
      </c>
      <c r="K212" s="28">
        <f t="shared" si="110"/>
        <v>0.42550255309908769</v>
      </c>
      <c r="L212" s="28">
        <f t="shared" si="110"/>
        <v>0.4268552430834201</v>
      </c>
    </row>
    <row r="213" spans="1:12">
      <c r="A213" s="28" t="s">
        <v>75</v>
      </c>
      <c r="B213" s="35">
        <f t="shared" ref="B213:L213" si="111">B29/94.2*23/B$188*2</f>
        <v>9.4510906125342103E-2</v>
      </c>
      <c r="C213" s="35">
        <f t="shared" si="111"/>
        <v>9.7508443128758698E-2</v>
      </c>
      <c r="D213" s="35">
        <f t="shared" si="111"/>
        <v>0.11286338398937125</v>
      </c>
      <c r="E213" s="35">
        <f t="shared" si="111"/>
        <v>0.12654965643491387</v>
      </c>
      <c r="F213" s="35">
        <f t="shared" si="111"/>
        <v>0.12932835659749289</v>
      </c>
      <c r="G213" s="36">
        <f t="shared" si="111"/>
        <v>0.13234685883009523</v>
      </c>
      <c r="H213" s="35">
        <f t="shared" si="111"/>
        <v>0.13242439016761368</v>
      </c>
      <c r="I213" s="35">
        <f t="shared" si="111"/>
        <v>0.1330789278100373</v>
      </c>
      <c r="J213" s="35">
        <f t="shared" si="111"/>
        <v>0.14907913477687224</v>
      </c>
      <c r="K213" s="35">
        <f t="shared" si="111"/>
        <v>0.15554924814012791</v>
      </c>
      <c r="L213" s="35">
        <f t="shared" si="111"/>
        <v>0.1602050340166514</v>
      </c>
    </row>
    <row r="214" spans="1:12">
      <c r="A214" s="28" t="s">
        <v>76</v>
      </c>
      <c r="B214" s="28">
        <f t="shared" ref="B214:L214" si="112">B212+B213+B211</f>
        <v>0.44404660135229124</v>
      </c>
      <c r="C214" s="28">
        <f t="shared" si="112"/>
        <v>0.41418215518526508</v>
      </c>
      <c r="D214" s="28">
        <f t="shared" si="112"/>
        <v>0.50594512906450984</v>
      </c>
      <c r="E214" s="28">
        <f t="shared" si="112"/>
        <v>0.43809049550588897</v>
      </c>
      <c r="F214" s="28">
        <f t="shared" si="112"/>
        <v>0.48854367083411032</v>
      </c>
      <c r="G214" s="34">
        <f t="shared" si="112"/>
        <v>0.39003123291473363</v>
      </c>
      <c r="H214" s="28">
        <f t="shared" si="112"/>
        <v>0.45541820086701268</v>
      </c>
      <c r="I214" s="28">
        <f t="shared" si="112"/>
        <v>0.48969248295648626</v>
      </c>
      <c r="J214" s="28">
        <f t="shared" si="112"/>
        <v>0.49951085502833348</v>
      </c>
      <c r="K214" s="28">
        <f t="shared" si="112"/>
        <v>0.58105180123921563</v>
      </c>
      <c r="L214" s="28">
        <f t="shared" si="112"/>
        <v>0.58706027710007147</v>
      </c>
    </row>
    <row r="215" spans="1:12">
      <c r="A215" s="28"/>
      <c r="B215" s="28"/>
      <c r="C215" s="28"/>
      <c r="D215" s="28"/>
      <c r="E215" s="28"/>
      <c r="F215" s="28"/>
      <c r="G215" s="34"/>
      <c r="H215" s="28"/>
      <c r="I215" s="28"/>
      <c r="J215" s="28"/>
      <c r="K215" s="28"/>
      <c r="L215" s="28"/>
    </row>
    <row r="216" spans="1:12">
      <c r="A216" s="35" t="s">
        <v>77</v>
      </c>
      <c r="B216" s="28"/>
      <c r="C216" s="28"/>
      <c r="D216" s="28"/>
      <c r="E216" s="28"/>
      <c r="F216" s="28"/>
      <c r="G216" s="34"/>
      <c r="H216" s="28"/>
      <c r="I216" s="28"/>
      <c r="J216" s="28"/>
      <c r="K216" s="28"/>
      <c r="L216" s="28"/>
    </row>
    <row r="217" spans="1:12">
      <c r="A217" s="28" t="s">
        <v>78</v>
      </c>
      <c r="B217" s="28">
        <v>0</v>
      </c>
      <c r="C217" s="28">
        <v>0</v>
      </c>
      <c r="D217" s="28">
        <v>0</v>
      </c>
      <c r="E217" s="28">
        <v>0</v>
      </c>
      <c r="F217" s="28">
        <v>0</v>
      </c>
      <c r="G217" s="34">
        <v>0</v>
      </c>
      <c r="H217" s="28">
        <v>0</v>
      </c>
      <c r="I217" s="28">
        <v>0</v>
      </c>
      <c r="J217" s="28">
        <v>0</v>
      </c>
      <c r="K217" s="28">
        <v>0</v>
      </c>
      <c r="L217" s="28">
        <v>0</v>
      </c>
    </row>
    <row r="218" spans="1:12">
      <c r="A218" s="28" t="s">
        <v>79</v>
      </c>
      <c r="B218" s="28">
        <f t="shared" ref="B218:L218" si="113">2-(B217+B219+B220)</f>
        <v>1.9850837134082524</v>
      </c>
      <c r="C218" s="28">
        <f t="shared" si="113"/>
        <v>1.9845860087442511</v>
      </c>
      <c r="D218" s="28">
        <f t="shared" si="113"/>
        <v>1.9870281816330142</v>
      </c>
      <c r="E218" s="28">
        <f t="shared" si="113"/>
        <v>1.9800469183073359</v>
      </c>
      <c r="F218" s="28">
        <f t="shared" si="113"/>
        <v>1.9814410318292435</v>
      </c>
      <c r="G218" s="34">
        <f t="shared" si="113"/>
        <v>1.9764255052629354</v>
      </c>
      <c r="H218" s="28">
        <f t="shared" si="113"/>
        <v>1.9743676140821176</v>
      </c>
      <c r="I218" s="28">
        <f t="shared" si="113"/>
        <v>1.9783125422424093</v>
      </c>
      <c r="J218" s="28">
        <f t="shared" si="113"/>
        <v>1.9797211034990854</v>
      </c>
      <c r="K218" s="28">
        <f t="shared" si="113"/>
        <v>1.9776007392434134</v>
      </c>
      <c r="L218" s="28">
        <f t="shared" si="113"/>
        <v>1.9755418071007083</v>
      </c>
    </row>
    <row r="219" spans="1:12">
      <c r="A219" s="28" t="s">
        <v>44</v>
      </c>
      <c r="B219" s="28">
        <f t="shared" ref="B219:L219" si="114">B30/19*23/B$188</f>
        <v>0</v>
      </c>
      <c r="C219" s="28">
        <f t="shared" si="114"/>
        <v>0</v>
      </c>
      <c r="D219" s="28">
        <f t="shared" si="114"/>
        <v>0</v>
      </c>
      <c r="E219" s="28">
        <f t="shared" si="114"/>
        <v>0</v>
      </c>
      <c r="F219" s="28">
        <f t="shared" si="114"/>
        <v>0</v>
      </c>
      <c r="G219" s="34">
        <f t="shared" si="114"/>
        <v>0</v>
      </c>
      <c r="H219" s="28">
        <f t="shared" si="114"/>
        <v>0</v>
      </c>
      <c r="I219" s="28">
        <f t="shared" si="114"/>
        <v>0</v>
      </c>
      <c r="J219" s="28">
        <f t="shared" si="114"/>
        <v>0</v>
      </c>
      <c r="K219" s="28">
        <f t="shared" si="114"/>
        <v>0</v>
      </c>
      <c r="L219" s="28">
        <f t="shared" si="114"/>
        <v>0</v>
      </c>
    </row>
    <row r="220" spans="1:12">
      <c r="A220" s="28" t="s">
        <v>45</v>
      </c>
      <c r="B220" s="35">
        <f t="shared" ref="B220:L220" si="115">B31/35.457*23/B$188</f>
        <v>1.4916286591747686E-2</v>
      </c>
      <c r="C220" s="35">
        <f t="shared" si="115"/>
        <v>1.5413991255748896E-2</v>
      </c>
      <c r="D220" s="35">
        <f t="shared" si="115"/>
        <v>1.2971818366985825E-2</v>
      </c>
      <c r="E220" s="35">
        <f t="shared" si="115"/>
        <v>1.9953081692664028E-2</v>
      </c>
      <c r="F220" s="35">
        <f t="shared" si="115"/>
        <v>1.8558968170756508E-2</v>
      </c>
      <c r="G220" s="36">
        <f t="shared" si="115"/>
        <v>2.3574494737064675E-2</v>
      </c>
      <c r="H220" s="35">
        <f t="shared" si="115"/>
        <v>2.563238591788241E-2</v>
      </c>
      <c r="I220" s="35">
        <f t="shared" si="115"/>
        <v>2.168745775759073E-2</v>
      </c>
      <c r="J220" s="35">
        <f t="shared" si="115"/>
        <v>2.0278896500914544E-2</v>
      </c>
      <c r="K220" s="35">
        <f t="shared" si="115"/>
        <v>2.2399260756586506E-2</v>
      </c>
      <c r="L220" s="35">
        <f t="shared" si="115"/>
        <v>2.4458192899291645E-2</v>
      </c>
    </row>
    <row r="221" spans="1:12">
      <c r="A221" s="28"/>
      <c r="B221" s="28">
        <f t="shared" ref="B221:L221" si="116">SUM(B217:B220)</f>
        <v>2</v>
      </c>
      <c r="C221" s="28">
        <f t="shared" si="116"/>
        <v>2</v>
      </c>
      <c r="D221" s="28">
        <f t="shared" si="116"/>
        <v>2</v>
      </c>
      <c r="E221" s="28">
        <f t="shared" si="116"/>
        <v>2</v>
      </c>
      <c r="F221" s="28">
        <f t="shared" si="116"/>
        <v>2</v>
      </c>
      <c r="G221" s="34">
        <f t="shared" si="116"/>
        <v>2</v>
      </c>
      <c r="H221" s="28">
        <f t="shared" si="116"/>
        <v>2</v>
      </c>
      <c r="I221" s="28">
        <f t="shared" si="116"/>
        <v>2</v>
      </c>
      <c r="J221" s="28">
        <f t="shared" si="116"/>
        <v>2</v>
      </c>
      <c r="K221" s="28">
        <f t="shared" si="116"/>
        <v>2</v>
      </c>
      <c r="L221" s="28">
        <f t="shared" si="116"/>
        <v>2</v>
      </c>
    </row>
    <row r="222" spans="1:12">
      <c r="A222" s="28"/>
      <c r="B222" s="28"/>
      <c r="C222" s="28"/>
      <c r="D222" s="28"/>
      <c r="E222" s="28"/>
      <c r="F222" s="28"/>
      <c r="G222" s="34"/>
      <c r="H222" s="28"/>
      <c r="I222" s="28"/>
      <c r="J222" s="28"/>
      <c r="K222" s="28"/>
      <c r="L222" s="28"/>
    </row>
    <row r="223" spans="1:12">
      <c r="A223" s="28" t="s">
        <v>80</v>
      </c>
      <c r="B223" s="28">
        <f t="shared" ref="B223:L223" si="117">8+5+B209+B214</f>
        <v>15.444046601352291</v>
      </c>
      <c r="C223" s="28">
        <f t="shared" si="117"/>
        <v>15.414182155185266</v>
      </c>
      <c r="D223" s="28">
        <f t="shared" si="117"/>
        <v>15.505945129064511</v>
      </c>
      <c r="E223" s="28">
        <f t="shared" si="117"/>
        <v>15.43809049550589</v>
      </c>
      <c r="F223" s="28">
        <f t="shared" si="117"/>
        <v>15.48854367083411</v>
      </c>
      <c r="G223" s="34">
        <f t="shared" si="117"/>
        <v>15.390031232914733</v>
      </c>
      <c r="H223" s="28">
        <f t="shared" si="117"/>
        <v>15.455418200867012</v>
      </c>
      <c r="I223" s="28">
        <f t="shared" si="117"/>
        <v>15.489692482956487</v>
      </c>
      <c r="J223" s="28">
        <f t="shared" si="117"/>
        <v>15.499510855028333</v>
      </c>
      <c r="K223" s="28">
        <f t="shared" si="117"/>
        <v>15.581051801239216</v>
      </c>
      <c r="L223" s="28">
        <f t="shared" si="117"/>
        <v>15.587060277100072</v>
      </c>
    </row>
    <row r="224" spans="1:12">
      <c r="A224" s="28" t="s">
        <v>81</v>
      </c>
      <c r="B224" s="28">
        <f t="shared" ref="B224:L224" si="118">(B191+B198)*4+(B192+B197+B199)*3+(B200+B201+B202+B203+B206+B207+B211)*2+B208+B212+B213</f>
        <v>45.999999999999993</v>
      </c>
      <c r="C224" s="28">
        <f t="shared" si="118"/>
        <v>46.000000000000007</v>
      </c>
      <c r="D224" s="28">
        <f t="shared" si="118"/>
        <v>46</v>
      </c>
      <c r="E224" s="28">
        <f t="shared" si="118"/>
        <v>45.999999999999993</v>
      </c>
      <c r="F224" s="28">
        <f t="shared" si="118"/>
        <v>46.000000000000007</v>
      </c>
      <c r="G224" s="34">
        <f t="shared" si="118"/>
        <v>45.999999999999993</v>
      </c>
      <c r="H224" s="28">
        <f t="shared" si="118"/>
        <v>45.999999999999993</v>
      </c>
      <c r="I224" s="28">
        <f t="shared" si="118"/>
        <v>46</v>
      </c>
      <c r="J224" s="28">
        <f t="shared" si="118"/>
        <v>46.000000000000007</v>
      </c>
      <c r="K224" s="28">
        <f t="shared" si="118"/>
        <v>45.999999999999993</v>
      </c>
      <c r="L224" s="28">
        <f t="shared" si="118"/>
        <v>46.000000000000007</v>
      </c>
    </row>
    <row r="225" spans="1:12">
      <c r="A225" s="28" t="s">
        <v>134</v>
      </c>
      <c r="B225" s="28">
        <f t="shared" ref="B225:L225" si="119">16/B223</f>
        <v>1.0359979099389036</v>
      </c>
      <c r="C225" s="28">
        <f t="shared" si="119"/>
        <v>1.0380051201495415</v>
      </c>
      <c r="D225" s="28">
        <f t="shared" si="119"/>
        <v>1.0318622868082661</v>
      </c>
      <c r="E225" s="28">
        <f t="shared" si="119"/>
        <v>1.0363976040079363</v>
      </c>
      <c r="F225" s="28">
        <f t="shared" si="119"/>
        <v>1.033021589378283</v>
      </c>
      <c r="G225" s="34">
        <f t="shared" si="119"/>
        <v>1.0396340174918375</v>
      </c>
      <c r="H225" s="28">
        <f t="shared" si="119"/>
        <v>1.0352356560046003</v>
      </c>
      <c r="I225" s="28">
        <f t="shared" si="119"/>
        <v>1.0329449740596859</v>
      </c>
      <c r="J225" s="28">
        <f t="shared" si="119"/>
        <v>1.0322906412759019</v>
      </c>
      <c r="K225" s="28">
        <f t="shared" si="119"/>
        <v>1.0268883130680218</v>
      </c>
      <c r="L225" s="28">
        <f t="shared" si="119"/>
        <v>1.0264924697511182</v>
      </c>
    </row>
    <row r="226" spans="1:12">
      <c r="A226" s="28" t="s">
        <v>135</v>
      </c>
      <c r="B226" s="28">
        <f t="shared" ref="B226:L226" si="120">8/B191</f>
        <v>1.1252358414450969</v>
      </c>
      <c r="C226" s="28">
        <f t="shared" si="120"/>
        <v>1.1258501291859326</v>
      </c>
      <c r="D226" s="28">
        <f t="shared" si="120"/>
        <v>1.1421006049970082</v>
      </c>
      <c r="E226" s="28">
        <f t="shared" si="120"/>
        <v>1.1375712816500967</v>
      </c>
      <c r="F226" s="28">
        <f t="shared" si="120"/>
        <v>1.1463866961112934</v>
      </c>
      <c r="G226" s="34">
        <f t="shared" si="120"/>
        <v>1.135594013249821</v>
      </c>
      <c r="H226" s="28">
        <f t="shared" si="120"/>
        <v>1.1458262503353216</v>
      </c>
      <c r="I226" s="28">
        <f t="shared" si="120"/>
        <v>1.1572295077033985</v>
      </c>
      <c r="J226" s="28">
        <f t="shared" si="120"/>
        <v>1.1542520896562192</v>
      </c>
      <c r="K226" s="28">
        <f t="shared" si="120"/>
        <v>1.1843192209112228</v>
      </c>
      <c r="L226" s="28">
        <f t="shared" si="120"/>
        <v>1.1854511855219083</v>
      </c>
    </row>
    <row r="227" spans="1:12">
      <c r="A227" s="28" t="s">
        <v>136</v>
      </c>
      <c r="B227" s="28">
        <f t="shared" ref="B227:L227" si="121">15/(B223-(B208+B212+B213))</f>
        <v>0.99292266925514328</v>
      </c>
      <c r="C227" s="28">
        <f t="shared" si="121"/>
        <v>0.99501268948258581</v>
      </c>
      <c r="D227" s="28">
        <f t="shared" si="121"/>
        <v>0.99499687236104073</v>
      </c>
      <c r="E227" s="28">
        <f t="shared" si="121"/>
        <v>0.99710229203859091</v>
      </c>
      <c r="F227" s="28">
        <f t="shared" si="121"/>
        <v>0.99431496279245513</v>
      </c>
      <c r="G227" s="34">
        <f t="shared" si="121"/>
        <v>0.99845174237843937</v>
      </c>
      <c r="H227" s="28">
        <f t="shared" si="121"/>
        <v>1.0001646428338657</v>
      </c>
      <c r="I227" s="28">
        <f t="shared" si="121"/>
        <v>0.99424353278971356</v>
      </c>
      <c r="J227" s="28">
        <f t="shared" si="121"/>
        <v>0.99774368067234998</v>
      </c>
      <c r="K227" s="28">
        <f t="shared" si="121"/>
        <v>1.0024878829657327</v>
      </c>
      <c r="L227" s="28">
        <f t="shared" si="121"/>
        <v>1.0032480779100892</v>
      </c>
    </row>
    <row r="228" spans="1:12">
      <c r="A228" s="28" t="s">
        <v>137</v>
      </c>
      <c r="B228" s="28">
        <f t="shared" ref="B228:L228" si="122">2/(B207+B211)</f>
        <v>1.0861361076702241</v>
      </c>
      <c r="C228" s="28">
        <f t="shared" si="122"/>
        <v>1.0745440243714393</v>
      </c>
      <c r="D228" s="28">
        <f t="shared" si="122"/>
        <v>1.0864086604980816</v>
      </c>
      <c r="E228" s="28">
        <f t="shared" si="122"/>
        <v>1.1082510985138436</v>
      </c>
      <c r="F228" s="28">
        <f t="shared" si="122"/>
        <v>1.0870352158085013</v>
      </c>
      <c r="G228" s="34">
        <f t="shared" si="122"/>
        <v>1.1066054907675091</v>
      </c>
      <c r="H228" s="28">
        <f t="shared" si="122"/>
        <v>1.1142535415525929</v>
      </c>
      <c r="I228" s="28">
        <f t="shared" si="122"/>
        <v>1.057737128649102</v>
      </c>
      <c r="J228" s="28">
        <f t="shared" si="122"/>
        <v>1.1226159649485046</v>
      </c>
      <c r="K228" s="28">
        <f t="shared" si="122"/>
        <v>1.1665822472200951</v>
      </c>
      <c r="L228" s="28">
        <f t="shared" si="122"/>
        <v>1.1731220607498076</v>
      </c>
    </row>
    <row r="229" spans="1:12">
      <c r="A229" s="28" t="s">
        <v>138</v>
      </c>
      <c r="B229" s="28">
        <f>1</f>
        <v>1</v>
      </c>
      <c r="C229" s="28">
        <f>1</f>
        <v>1</v>
      </c>
      <c r="D229" s="28">
        <f>1</f>
        <v>1</v>
      </c>
      <c r="E229" s="28">
        <f>1</f>
        <v>1</v>
      </c>
      <c r="F229" s="28">
        <f>1</f>
        <v>1</v>
      </c>
      <c r="G229" s="34">
        <f>1</f>
        <v>1</v>
      </c>
      <c r="H229" s="28">
        <f>1</f>
        <v>1</v>
      </c>
      <c r="I229" s="28">
        <f>1</f>
        <v>1</v>
      </c>
      <c r="J229" s="28">
        <f>1</f>
        <v>1</v>
      </c>
      <c r="K229" s="28">
        <f>1</f>
        <v>1</v>
      </c>
      <c r="L229" s="28">
        <f>1</f>
        <v>1</v>
      </c>
    </row>
    <row r="230" spans="1:12">
      <c r="A230" s="28" t="s">
        <v>139</v>
      </c>
      <c r="B230" s="28">
        <f t="shared" ref="B230:L230" si="123">8/(B191+B194)</f>
        <v>0.98278005002822144</v>
      </c>
      <c r="C230" s="28">
        <f t="shared" si="123"/>
        <v>0.97777849910940684</v>
      </c>
      <c r="D230" s="28">
        <f t="shared" si="123"/>
        <v>0.98049316914453222</v>
      </c>
      <c r="E230" s="28">
        <f t="shared" si="123"/>
        <v>0.97169989787110667</v>
      </c>
      <c r="F230" s="28">
        <f t="shared" si="123"/>
        <v>0.97728741316361789</v>
      </c>
      <c r="G230" s="34">
        <f t="shared" si="123"/>
        <v>0.96863679411493164</v>
      </c>
      <c r="H230" s="28">
        <f t="shared" si="123"/>
        <v>0.96963978412796337</v>
      </c>
      <c r="I230" s="28">
        <f t="shared" si="123"/>
        <v>0.97462996384245915</v>
      </c>
      <c r="J230" s="28">
        <f t="shared" si="123"/>
        <v>0.97015018265277964</v>
      </c>
      <c r="K230" s="28">
        <f t="shared" si="123"/>
        <v>0.97539822284742317</v>
      </c>
      <c r="L230" s="28">
        <f t="shared" si="123"/>
        <v>0.97384442703347462</v>
      </c>
    </row>
    <row r="231" spans="1:12">
      <c r="A231" s="28" t="s">
        <v>140</v>
      </c>
      <c r="B231" s="28">
        <f t="shared" ref="B231:L231" si="124">15/(B223-B213)</f>
        <v>0.97722825613965381</v>
      </c>
      <c r="C231" s="28">
        <f t="shared" si="124"/>
        <v>0.97932490317351095</v>
      </c>
      <c r="D231" s="28">
        <f t="shared" si="124"/>
        <v>0.97446373951720866</v>
      </c>
      <c r="E231" s="28">
        <f t="shared" si="124"/>
        <v>0.97965320131100031</v>
      </c>
      <c r="F231" s="28">
        <f t="shared" si="124"/>
        <v>0.97661239152603996</v>
      </c>
      <c r="G231" s="34">
        <f t="shared" si="124"/>
        <v>0.98311117416202953</v>
      </c>
      <c r="H231" s="28">
        <f t="shared" si="124"/>
        <v>0.97892097231848618</v>
      </c>
      <c r="I231" s="28">
        <f t="shared" si="124"/>
        <v>0.97677785184436461</v>
      </c>
      <c r="J231" s="28">
        <f t="shared" si="124"/>
        <v>0.97717121403242724</v>
      </c>
      <c r="K231" s="28">
        <f t="shared" si="124"/>
        <v>0.9724156440521543</v>
      </c>
      <c r="L231" s="28">
        <f t="shared" si="124"/>
        <v>0.97233037865738714</v>
      </c>
    </row>
    <row r="232" spans="1:12">
      <c r="A232" s="28" t="s">
        <v>141</v>
      </c>
      <c r="B232" s="28">
        <f t="shared" ref="B232:L232" si="125">12.9/(B223-(B203+B207+B208+B211+B212+B213))</f>
        <v>0.97244536118383784</v>
      </c>
      <c r="C232" s="28">
        <f t="shared" si="125"/>
        <v>0.97624249305758526</v>
      </c>
      <c r="D232" s="28">
        <f t="shared" si="125"/>
        <v>0.97472541644746891</v>
      </c>
      <c r="E232" s="28">
        <f t="shared" si="125"/>
        <v>0.97439775496147474</v>
      </c>
      <c r="F232" s="28">
        <f t="shared" si="125"/>
        <v>0.973886529097722</v>
      </c>
      <c r="G232" s="34">
        <f t="shared" si="125"/>
        <v>0.97609468061106419</v>
      </c>
      <c r="H232" s="28">
        <f t="shared" si="125"/>
        <v>0.9770797433351831</v>
      </c>
      <c r="I232" s="28">
        <f t="shared" si="125"/>
        <v>0.97756762869887359</v>
      </c>
      <c r="J232" s="28">
        <f t="shared" si="125"/>
        <v>0.97341092701320198</v>
      </c>
      <c r="K232" s="28">
        <f t="shared" si="125"/>
        <v>0.97370508656173638</v>
      </c>
      <c r="L232" s="28">
        <f t="shared" si="125"/>
        <v>0.97383596162167818</v>
      </c>
    </row>
    <row r="233" spans="1:12">
      <c r="A233" s="28" t="s">
        <v>142</v>
      </c>
      <c r="B233" s="28">
        <f t="shared" ref="B233:L233" si="126">36/(46+B194+B191+B198)</f>
        <v>0.66371932599768402</v>
      </c>
      <c r="C233" s="28">
        <f t="shared" si="126"/>
        <v>0.66306460594540151</v>
      </c>
      <c r="D233" s="28">
        <f t="shared" si="126"/>
        <v>0.66314736157032006</v>
      </c>
      <c r="E233" s="28">
        <f t="shared" si="126"/>
        <v>0.6622590517223893</v>
      </c>
      <c r="F233" s="28">
        <f t="shared" si="126"/>
        <v>0.66278099857142714</v>
      </c>
      <c r="G233" s="34">
        <f t="shared" si="126"/>
        <v>0.66175882220643911</v>
      </c>
      <c r="H233" s="28">
        <f t="shared" si="126"/>
        <v>0.66166937047033969</v>
      </c>
      <c r="I233" s="28">
        <f t="shared" si="126"/>
        <v>0.66225993122642313</v>
      </c>
      <c r="J233" s="28">
        <f t="shared" si="126"/>
        <v>0.66187530962572838</v>
      </c>
      <c r="K233" s="28">
        <f t="shared" si="126"/>
        <v>0.66113871076885522</v>
      </c>
      <c r="L233" s="28">
        <f t="shared" si="126"/>
        <v>0.66098778851264983</v>
      </c>
    </row>
    <row r="234" spans="1:12">
      <c r="A234" s="28" t="s">
        <v>143</v>
      </c>
      <c r="B234" s="28">
        <f t="shared" ref="B234:L234" si="127">1-((B199+B202)/46)</f>
        <v>0.96763655187679731</v>
      </c>
      <c r="C234" s="28">
        <f t="shared" si="127"/>
        <v>0.96630562355586958</v>
      </c>
      <c r="D234" s="28">
        <f t="shared" si="127"/>
        <v>0.96564554028287541</v>
      </c>
      <c r="E234" s="28">
        <f t="shared" si="127"/>
        <v>0.96543359658330608</v>
      </c>
      <c r="F234" s="28">
        <f t="shared" si="127"/>
        <v>0.96561705529609698</v>
      </c>
      <c r="G234" s="34">
        <f t="shared" si="127"/>
        <v>0.96380403537903692</v>
      </c>
      <c r="H234" s="28">
        <f t="shared" si="127"/>
        <v>0.96487160107665948</v>
      </c>
      <c r="I234" s="28">
        <f t="shared" si="127"/>
        <v>0.96322071158121758</v>
      </c>
      <c r="J234" s="28">
        <f t="shared" si="127"/>
        <v>0.96475851108460198</v>
      </c>
      <c r="K234" s="28">
        <f t="shared" si="127"/>
        <v>0.96450258489008556</v>
      </c>
      <c r="L234" s="28">
        <f t="shared" si="127"/>
        <v>0.96557513318430954</v>
      </c>
    </row>
    <row r="235" spans="1:12">
      <c r="A235" s="28" t="s">
        <v>144</v>
      </c>
      <c r="B235" s="28">
        <f t="shared" ref="B235:L235" si="128">MIN(B225:B229)</f>
        <v>0.99292266925514328</v>
      </c>
      <c r="C235" s="28">
        <f t="shared" si="128"/>
        <v>0.99501268948258581</v>
      </c>
      <c r="D235" s="28">
        <f t="shared" si="128"/>
        <v>0.99499687236104073</v>
      </c>
      <c r="E235" s="28">
        <f t="shared" si="128"/>
        <v>0.99710229203859091</v>
      </c>
      <c r="F235" s="28">
        <f t="shared" si="128"/>
        <v>0.99431496279245513</v>
      </c>
      <c r="G235" s="34">
        <f t="shared" si="128"/>
        <v>0.99845174237843937</v>
      </c>
      <c r="H235" s="28">
        <f t="shared" si="128"/>
        <v>1</v>
      </c>
      <c r="I235" s="28">
        <f t="shared" si="128"/>
        <v>0.99424353278971356</v>
      </c>
      <c r="J235" s="28">
        <f t="shared" si="128"/>
        <v>0.99774368067234998</v>
      </c>
      <c r="K235" s="28">
        <f t="shared" si="128"/>
        <v>1</v>
      </c>
      <c r="L235" s="28">
        <f t="shared" si="128"/>
        <v>1</v>
      </c>
    </row>
    <row r="236" spans="1:12">
      <c r="A236" s="28" t="s">
        <v>145</v>
      </c>
      <c r="B236" s="28">
        <f t="shared" ref="B236:L236" si="129">MAX(B230:B234)</f>
        <v>0.98278005002822144</v>
      </c>
      <c r="C236" s="28">
        <f t="shared" si="129"/>
        <v>0.97932490317351095</v>
      </c>
      <c r="D236" s="28">
        <f t="shared" si="129"/>
        <v>0.98049316914453222</v>
      </c>
      <c r="E236" s="28">
        <f t="shared" si="129"/>
        <v>0.97965320131100031</v>
      </c>
      <c r="F236" s="28">
        <f t="shared" si="129"/>
        <v>0.97728741316361789</v>
      </c>
      <c r="G236" s="34">
        <f t="shared" si="129"/>
        <v>0.98311117416202953</v>
      </c>
      <c r="H236" s="28">
        <f t="shared" si="129"/>
        <v>0.97892097231848618</v>
      </c>
      <c r="I236" s="28">
        <f t="shared" si="129"/>
        <v>0.97756762869887359</v>
      </c>
      <c r="J236" s="28">
        <f t="shared" si="129"/>
        <v>0.97717121403242724</v>
      </c>
      <c r="K236" s="28">
        <f t="shared" si="129"/>
        <v>0.97539822284742317</v>
      </c>
      <c r="L236" s="28">
        <f t="shared" si="129"/>
        <v>0.97384442703347462</v>
      </c>
    </row>
    <row r="237" spans="1:12">
      <c r="A237" s="28" t="s">
        <v>146</v>
      </c>
      <c r="B237" s="28">
        <f t="shared" ref="B237:L237" si="130">AVERAGE(B235:B236)</f>
        <v>0.98785135964168236</v>
      </c>
      <c r="C237" s="28">
        <f t="shared" si="130"/>
        <v>0.98716879632804844</v>
      </c>
      <c r="D237" s="28">
        <f t="shared" si="130"/>
        <v>0.98774502075278647</v>
      </c>
      <c r="E237" s="28">
        <f t="shared" si="130"/>
        <v>0.98837774667479561</v>
      </c>
      <c r="F237" s="28">
        <f t="shared" si="130"/>
        <v>0.98580118797803651</v>
      </c>
      <c r="G237" s="34">
        <f t="shared" si="130"/>
        <v>0.99078145827023445</v>
      </c>
      <c r="H237" s="28">
        <f t="shared" si="130"/>
        <v>0.98946048615924309</v>
      </c>
      <c r="I237" s="28">
        <f t="shared" si="130"/>
        <v>0.98590558074429357</v>
      </c>
      <c r="J237" s="28">
        <f t="shared" si="130"/>
        <v>0.98745744735238861</v>
      </c>
      <c r="K237" s="28">
        <f t="shared" si="130"/>
        <v>0.98769911142371158</v>
      </c>
      <c r="L237" s="28">
        <f t="shared" si="130"/>
        <v>0.98692221351673726</v>
      </c>
    </row>
    <row r="238" spans="1:12">
      <c r="G238" s="12"/>
    </row>
    <row r="239" spans="1:12">
      <c r="G239" s="12"/>
    </row>
    <row r="240" spans="1:12">
      <c r="G240" s="12"/>
    </row>
    <row r="241" spans="7:7">
      <c r="G241" s="12"/>
    </row>
    <row r="242" spans="7:7">
      <c r="G242" s="12"/>
    </row>
    <row r="243" spans="7:7">
      <c r="G243" s="12"/>
    </row>
    <row r="244" spans="7:7">
      <c r="G244" s="12"/>
    </row>
    <row r="245" spans="7:7">
      <c r="G245" s="12"/>
    </row>
    <row r="246" spans="7:7">
      <c r="G246" s="12"/>
    </row>
    <row r="247" spans="7:7">
      <c r="G247" s="12"/>
    </row>
    <row r="248" spans="7:7">
      <c r="G248" s="12"/>
    </row>
    <row r="249" spans="7:7">
      <c r="G249" s="12"/>
    </row>
    <row r="250" spans="7:7">
      <c r="G250" s="12"/>
    </row>
    <row r="251" spans="7:7">
      <c r="G251" s="12"/>
    </row>
    <row r="252" spans="7:7">
      <c r="G252" s="12"/>
    </row>
    <row r="253" spans="7:7">
      <c r="G253" s="12"/>
    </row>
    <row r="254" spans="7:7">
      <c r="G254" s="12"/>
    </row>
    <row r="255" spans="7:7">
      <c r="G255" s="12"/>
    </row>
    <row r="256" spans="7:7">
      <c r="G256" s="12"/>
    </row>
    <row r="257" spans="7:7">
      <c r="G257" s="12"/>
    </row>
    <row r="258" spans="7:7">
      <c r="G258" s="12"/>
    </row>
    <row r="259" spans="7:7">
      <c r="G259" s="12"/>
    </row>
    <row r="260" spans="7:7">
      <c r="G260" s="12"/>
    </row>
    <row r="261" spans="7:7">
      <c r="G261" s="12"/>
    </row>
    <row r="262" spans="7:7">
      <c r="G262" s="12"/>
    </row>
    <row r="263" spans="7:7">
      <c r="G263" s="12"/>
    </row>
    <row r="264" spans="7:7">
      <c r="G264" s="12"/>
    </row>
    <row r="265" spans="7:7">
      <c r="G265" s="12"/>
    </row>
    <row r="266" spans="7:7">
      <c r="G266" s="12"/>
    </row>
    <row r="267" spans="7:7">
      <c r="G267" s="12"/>
    </row>
    <row r="268" spans="7:7">
      <c r="G268" s="12"/>
    </row>
    <row r="269" spans="7:7">
      <c r="G269" s="12"/>
    </row>
    <row r="270" spans="7:7">
      <c r="G270" s="12"/>
    </row>
    <row r="271" spans="7:7">
      <c r="G271" s="12"/>
    </row>
    <row r="272" spans="7:7">
      <c r="G272" s="12"/>
    </row>
    <row r="273" spans="7:7">
      <c r="G273" s="12"/>
    </row>
    <row r="274" spans="7:7">
      <c r="G274" s="12"/>
    </row>
    <row r="275" spans="7:7">
      <c r="G275" s="12"/>
    </row>
    <row r="276" spans="7:7">
      <c r="G276" s="12"/>
    </row>
    <row r="277" spans="7:7">
      <c r="G277" s="12"/>
    </row>
    <row r="278" spans="7:7">
      <c r="G278" s="12"/>
    </row>
    <row r="279" spans="7:7">
      <c r="G279" s="12"/>
    </row>
    <row r="280" spans="7:7">
      <c r="G280" s="12"/>
    </row>
    <row r="281" spans="7:7">
      <c r="G281" s="12"/>
    </row>
    <row r="282" spans="7:7">
      <c r="G282" s="12"/>
    </row>
    <row r="283" spans="7:7">
      <c r="G283" s="12"/>
    </row>
    <row r="284" spans="7:7">
      <c r="G284" s="12"/>
    </row>
    <row r="285" spans="7:7">
      <c r="G285" s="12"/>
    </row>
    <row r="286" spans="7:7">
      <c r="G286" s="12"/>
    </row>
    <row r="287" spans="7:7">
      <c r="G287" s="12"/>
    </row>
    <row r="288" spans="7:7">
      <c r="G288" s="12"/>
    </row>
    <row r="289" spans="7:7">
      <c r="G289" s="12"/>
    </row>
  </sheetData>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34"/>
  <sheetViews>
    <sheetView topLeftCell="AH110" workbookViewId="0">
      <selection activeCell="AY126" sqref="AY126"/>
    </sheetView>
  </sheetViews>
  <sheetFormatPr defaultRowHeight="15"/>
  <cols>
    <col min="53" max="53" width="1.5703125" bestFit="1" customWidth="1"/>
  </cols>
  <sheetData>
    <row r="1" spans="1:8">
      <c r="A1" s="11" t="s">
        <v>13</v>
      </c>
      <c r="D1" s="12"/>
      <c r="E1" s="12"/>
      <c r="F1" s="12"/>
      <c r="H1" s="83"/>
    </row>
    <row r="2" spans="1:8">
      <c r="A2" s="11" t="s">
        <v>14</v>
      </c>
      <c r="D2" s="12"/>
      <c r="E2" s="12"/>
      <c r="F2" s="12"/>
      <c r="H2" s="83"/>
    </row>
    <row r="3" spans="1:8">
      <c r="D3" s="12"/>
      <c r="E3" s="12"/>
      <c r="F3" s="12"/>
      <c r="H3" s="83"/>
    </row>
    <row r="4" spans="1:8">
      <c r="A4" t="s">
        <v>15</v>
      </c>
      <c r="D4" s="12"/>
      <c r="E4" s="12"/>
      <c r="F4" s="12"/>
      <c r="H4" s="83"/>
    </row>
    <row r="5" spans="1:8">
      <c r="A5" t="s">
        <v>16</v>
      </c>
      <c r="B5" t="s">
        <v>17</v>
      </c>
      <c r="D5" s="12"/>
      <c r="E5" s="12"/>
      <c r="F5" s="12"/>
      <c r="H5" s="83"/>
    </row>
    <row r="6" spans="1:8">
      <c r="B6" t="s">
        <v>18</v>
      </c>
      <c r="D6" s="12"/>
      <c r="E6" s="12"/>
      <c r="F6" s="12"/>
      <c r="H6" s="83"/>
    </row>
    <row r="7" spans="1:8">
      <c r="B7" t="s">
        <v>19</v>
      </c>
      <c r="D7" s="12"/>
      <c r="E7" s="12"/>
      <c r="F7" s="12"/>
      <c r="H7" s="83"/>
    </row>
    <row r="8" spans="1:8">
      <c r="B8" t="s">
        <v>20</v>
      </c>
      <c r="D8" s="12"/>
      <c r="E8" s="12"/>
      <c r="F8" s="12"/>
      <c r="H8" s="83"/>
    </row>
    <row r="9" spans="1:8">
      <c r="B9" t="s">
        <v>21</v>
      </c>
      <c r="D9" s="12"/>
      <c r="E9" s="12"/>
      <c r="F9" s="12"/>
      <c r="H9" s="83"/>
    </row>
    <row r="10" spans="1:8">
      <c r="B10" t="s">
        <v>22</v>
      </c>
      <c r="D10" s="12"/>
      <c r="E10" s="12"/>
      <c r="F10" s="12"/>
      <c r="H10" s="83"/>
    </row>
    <row r="11" spans="1:8">
      <c r="B11" t="s">
        <v>23</v>
      </c>
      <c r="D11" s="12"/>
      <c r="E11" s="12"/>
      <c r="F11" s="12"/>
      <c r="H11" s="83"/>
    </row>
    <row r="12" spans="1:8">
      <c r="B12" t="s">
        <v>24</v>
      </c>
      <c r="D12" s="12"/>
      <c r="E12" s="12"/>
      <c r="F12" s="12"/>
      <c r="H12" s="83"/>
    </row>
    <row r="13" spans="1:8">
      <c r="D13" s="12"/>
      <c r="E13" s="12"/>
      <c r="F13" s="12"/>
      <c r="H13" s="83"/>
    </row>
    <row r="14" spans="1:8">
      <c r="A14" t="s">
        <v>159</v>
      </c>
      <c r="D14" s="12"/>
      <c r="E14" s="12"/>
      <c r="F14" s="12"/>
      <c r="H14" s="83"/>
    </row>
    <row r="15" spans="1:8">
      <c r="B15" t="s">
        <v>26</v>
      </c>
      <c r="D15" s="12"/>
      <c r="E15" s="12"/>
      <c r="F15" s="12"/>
      <c r="H15" s="83"/>
    </row>
    <row r="16" spans="1:8">
      <c r="A16" s="12"/>
      <c r="B16" s="14" t="s">
        <v>27</v>
      </c>
      <c r="D16" s="12"/>
      <c r="E16" s="12"/>
      <c r="F16" s="12"/>
      <c r="H16" s="83"/>
    </row>
    <row r="17" spans="1:49">
      <c r="A17" s="12"/>
      <c r="B17" s="14"/>
      <c r="D17" s="12"/>
      <c r="E17" s="12"/>
      <c r="F17" s="12"/>
      <c r="H17" s="83"/>
    </row>
    <row r="18" spans="1:49">
      <c r="A18" s="15" t="s">
        <v>28</v>
      </c>
      <c r="D18" s="12"/>
      <c r="E18" s="11" t="s">
        <v>171</v>
      </c>
      <c r="F18" s="12"/>
      <c r="H18" s="83"/>
      <c r="O18" s="11"/>
      <c r="P18" s="12"/>
    </row>
    <row r="19" spans="1:49">
      <c r="A19" s="16" t="s">
        <v>30</v>
      </c>
      <c r="C19" s="83"/>
      <c r="H19" s="83"/>
      <c r="I19" s="83"/>
      <c r="J19" s="83"/>
      <c r="K19" s="83"/>
      <c r="L19" s="83"/>
      <c r="M19" s="83"/>
      <c r="N19" s="83"/>
      <c r="O19" s="83"/>
      <c r="P19" s="83"/>
      <c r="Q19" s="86"/>
      <c r="R19" s="86"/>
      <c r="S19" s="110"/>
    </row>
    <row r="20" spans="1:49">
      <c r="A20" s="78" t="s">
        <v>153</v>
      </c>
      <c r="B20" t="s">
        <v>172</v>
      </c>
      <c r="C20" s="83" t="s">
        <v>172</v>
      </c>
      <c r="D20" t="s">
        <v>172</v>
      </c>
      <c r="E20" s="83" t="s">
        <v>172</v>
      </c>
      <c r="F20" t="s">
        <v>172</v>
      </c>
      <c r="G20" s="83" t="s">
        <v>172</v>
      </c>
      <c r="H20" t="s">
        <v>172</v>
      </c>
      <c r="I20" s="83" t="s">
        <v>172</v>
      </c>
      <c r="J20" t="s">
        <v>172</v>
      </c>
      <c r="K20" s="83" t="s">
        <v>172</v>
      </c>
      <c r="L20" s="83" t="s">
        <v>172</v>
      </c>
      <c r="M20" t="s">
        <v>172</v>
      </c>
      <c r="N20" s="83" t="s">
        <v>172</v>
      </c>
      <c r="O20" t="s">
        <v>172</v>
      </c>
      <c r="P20" s="83" t="s">
        <v>172</v>
      </c>
      <c r="Q20" t="s">
        <v>172</v>
      </c>
      <c r="R20" s="83" t="s">
        <v>172</v>
      </c>
      <c r="S20" t="s">
        <v>172</v>
      </c>
      <c r="T20" t="s">
        <v>172</v>
      </c>
      <c r="U20" s="83" t="s">
        <v>172</v>
      </c>
      <c r="V20" s="83" t="s">
        <v>172</v>
      </c>
      <c r="W20" t="s">
        <v>172</v>
      </c>
      <c r="X20" t="s">
        <v>172</v>
      </c>
      <c r="Y20" t="s">
        <v>172</v>
      </c>
      <c r="Z20" s="83" t="s">
        <v>172</v>
      </c>
      <c r="AA20" t="s">
        <v>172</v>
      </c>
      <c r="AB20" s="83" t="s">
        <v>172</v>
      </c>
      <c r="AC20" t="s">
        <v>172</v>
      </c>
      <c r="AD20" s="83" t="s">
        <v>172</v>
      </c>
      <c r="AE20" t="s">
        <v>172</v>
      </c>
      <c r="AF20" s="83" t="s">
        <v>172</v>
      </c>
      <c r="AG20" t="s">
        <v>172</v>
      </c>
      <c r="AH20" t="s">
        <v>172</v>
      </c>
      <c r="AI20" s="83" t="s">
        <v>172</v>
      </c>
      <c r="AJ20" t="s">
        <v>172</v>
      </c>
      <c r="AK20" t="s">
        <v>172</v>
      </c>
      <c r="AL20" s="83" t="s">
        <v>172</v>
      </c>
      <c r="AM20" t="s">
        <v>172</v>
      </c>
      <c r="AN20" s="83" t="s">
        <v>172</v>
      </c>
      <c r="AO20" t="s">
        <v>172</v>
      </c>
      <c r="AP20" s="83" t="s">
        <v>172</v>
      </c>
      <c r="AQ20" t="s">
        <v>172</v>
      </c>
      <c r="AR20" s="83" t="s">
        <v>172</v>
      </c>
      <c r="AS20" t="s">
        <v>172</v>
      </c>
      <c r="AT20" s="83" t="s">
        <v>172</v>
      </c>
      <c r="AU20" t="s">
        <v>172</v>
      </c>
      <c r="AV20" s="83" t="s">
        <v>172</v>
      </c>
      <c r="AW20" t="s">
        <v>172</v>
      </c>
    </row>
    <row r="21" spans="1:49">
      <c r="A21" s="17" t="s">
        <v>31</v>
      </c>
      <c r="B21" s="111">
        <v>2</v>
      </c>
      <c r="C21" s="112">
        <v>3</v>
      </c>
      <c r="D21" s="111">
        <v>4</v>
      </c>
      <c r="E21" s="112">
        <v>5</v>
      </c>
      <c r="F21" s="111">
        <v>6</v>
      </c>
      <c r="G21" s="112">
        <v>7</v>
      </c>
      <c r="H21" s="111">
        <v>8</v>
      </c>
      <c r="I21" s="111">
        <v>9</v>
      </c>
      <c r="J21" s="112">
        <v>10</v>
      </c>
      <c r="K21" s="111">
        <v>11</v>
      </c>
      <c r="L21" s="111">
        <v>13</v>
      </c>
      <c r="M21" s="112">
        <v>14</v>
      </c>
      <c r="N21" s="111">
        <v>15</v>
      </c>
      <c r="O21" s="111">
        <v>16</v>
      </c>
      <c r="P21" s="112">
        <v>17</v>
      </c>
      <c r="Q21" s="111">
        <v>18</v>
      </c>
      <c r="R21" s="111">
        <v>45</v>
      </c>
      <c r="S21" s="112">
        <v>46</v>
      </c>
      <c r="T21" s="112">
        <v>57</v>
      </c>
      <c r="U21" s="112">
        <v>58</v>
      </c>
      <c r="V21" s="112">
        <v>60</v>
      </c>
      <c r="W21" s="112">
        <v>61</v>
      </c>
      <c r="X21" s="112">
        <v>63</v>
      </c>
      <c r="Y21" s="112">
        <v>67</v>
      </c>
      <c r="Z21" s="112">
        <v>68</v>
      </c>
      <c r="AA21" s="112">
        <v>69</v>
      </c>
      <c r="AB21" s="112">
        <v>70</v>
      </c>
      <c r="AC21" s="112">
        <v>71</v>
      </c>
      <c r="AD21" s="112">
        <v>72</v>
      </c>
      <c r="AE21" s="112">
        <v>73</v>
      </c>
      <c r="AF21" s="112">
        <v>74</v>
      </c>
      <c r="AG21" s="112">
        <v>75</v>
      </c>
      <c r="AH21" s="112">
        <v>77</v>
      </c>
      <c r="AI21" s="112">
        <v>78</v>
      </c>
      <c r="AJ21" s="112">
        <v>79</v>
      </c>
      <c r="AK21" s="112">
        <v>81</v>
      </c>
      <c r="AL21" s="112">
        <v>82</v>
      </c>
      <c r="AM21" s="112">
        <v>83</v>
      </c>
      <c r="AN21" s="112">
        <v>84</v>
      </c>
      <c r="AO21" s="112">
        <v>85</v>
      </c>
      <c r="AP21" s="112">
        <v>86</v>
      </c>
      <c r="AQ21" s="112">
        <v>87</v>
      </c>
      <c r="AR21" s="112">
        <v>88</v>
      </c>
      <c r="AS21" s="112">
        <v>89</v>
      </c>
      <c r="AT21" s="112">
        <v>90</v>
      </c>
      <c r="AU21" s="112">
        <v>91</v>
      </c>
      <c r="AV21" s="112">
        <v>92</v>
      </c>
      <c r="AW21" s="112">
        <v>93</v>
      </c>
    </row>
    <row r="22" spans="1:49">
      <c r="A22" s="18" t="s">
        <v>35</v>
      </c>
      <c r="B22" s="20">
        <v>47.799506751812125</v>
      </c>
      <c r="C22" s="90">
        <v>47.032827992363657</v>
      </c>
      <c r="D22" s="20">
        <v>47.386545795102457</v>
      </c>
      <c r="E22" s="20">
        <v>48.131312986729256</v>
      </c>
      <c r="F22" s="20">
        <v>47.57257730739574</v>
      </c>
      <c r="G22" s="20">
        <v>46.416924696807222</v>
      </c>
      <c r="H22" s="90">
        <v>48.720710813643606</v>
      </c>
      <c r="I22" s="20">
        <v>47.603337605006935</v>
      </c>
      <c r="J22" s="20">
        <v>46.66390542815293</v>
      </c>
      <c r="K22" s="20">
        <v>47.03106784465303</v>
      </c>
      <c r="L22" s="20">
        <v>46.790880156813515</v>
      </c>
      <c r="M22" s="20">
        <v>47.260456479956396</v>
      </c>
      <c r="N22" s="20">
        <v>46.562073884817366</v>
      </c>
      <c r="O22" s="20">
        <v>47.361655567599797</v>
      </c>
      <c r="P22" s="20">
        <v>49.24746112058402</v>
      </c>
      <c r="Q22" s="20">
        <v>48.174589781279394</v>
      </c>
      <c r="R22" s="20">
        <v>47.641410445415211</v>
      </c>
      <c r="S22" s="18">
        <v>48.263019405895989</v>
      </c>
      <c r="T22" s="18">
        <v>47.44169878636442</v>
      </c>
      <c r="U22" s="18">
        <v>49.030476498662232</v>
      </c>
      <c r="V22" s="18">
        <v>49.193725104350484</v>
      </c>
      <c r="W22" s="18">
        <v>48.890051628796805</v>
      </c>
      <c r="X22" s="18">
        <v>48.082484025961669</v>
      </c>
      <c r="Y22" s="18">
        <v>47.249419374014828</v>
      </c>
      <c r="Z22" s="18">
        <v>47.703429889274958</v>
      </c>
      <c r="AA22" s="18">
        <v>49.868333135414368</v>
      </c>
      <c r="AB22" s="18">
        <v>48.306298809210766</v>
      </c>
      <c r="AC22" s="18">
        <v>46.296377852155352</v>
      </c>
      <c r="AD22" s="18">
        <v>48.848133940859704</v>
      </c>
      <c r="AE22" s="18">
        <v>48.189133207382156</v>
      </c>
      <c r="AF22" s="18">
        <v>47.224990514501251</v>
      </c>
      <c r="AG22" s="18">
        <v>49.863618481825625</v>
      </c>
      <c r="AH22" s="18">
        <v>47.172998144893704</v>
      </c>
      <c r="AI22" s="18">
        <v>47.152219554168894</v>
      </c>
      <c r="AJ22" s="18">
        <v>47.621736292991081</v>
      </c>
      <c r="AK22" s="18">
        <v>47.278140360449633</v>
      </c>
      <c r="AL22" s="18">
        <v>49.108887925609729</v>
      </c>
      <c r="AM22" s="18">
        <v>49.396348114218931</v>
      </c>
      <c r="AN22" s="18">
        <v>48.236726097965075</v>
      </c>
      <c r="AO22" s="18">
        <v>48.02148488924</v>
      </c>
      <c r="AP22" s="18">
        <v>48.048285732854765</v>
      </c>
      <c r="AQ22" s="18">
        <v>47.870282756522002</v>
      </c>
      <c r="AR22" s="18">
        <v>48.957303000790375</v>
      </c>
      <c r="AS22" s="18">
        <v>47.62805826622958</v>
      </c>
      <c r="AT22" s="18">
        <v>49.060549760311744</v>
      </c>
      <c r="AU22" s="18">
        <v>48.301239130326451</v>
      </c>
      <c r="AV22" s="18">
        <v>49.183448414105378</v>
      </c>
      <c r="AW22" s="18">
        <v>46.892267781497672</v>
      </c>
    </row>
    <row r="23" spans="1:49">
      <c r="A23" s="18" t="s">
        <v>36</v>
      </c>
      <c r="B23" s="20">
        <v>0.77294852049322971</v>
      </c>
      <c r="C23" s="90">
        <v>0.94178889845209679</v>
      </c>
      <c r="D23" s="20">
        <v>0.6261692952482274</v>
      </c>
      <c r="E23" s="20">
        <v>0.73771654911201689</v>
      </c>
      <c r="F23" s="20">
        <v>0.57890285886886328</v>
      </c>
      <c r="G23" s="20">
        <v>1.287425435362199</v>
      </c>
      <c r="H23" s="90">
        <v>0.81002372915168974</v>
      </c>
      <c r="I23" s="20">
        <v>0.97079955836342247</v>
      </c>
      <c r="J23" s="20">
        <v>1.0752908868293649</v>
      </c>
      <c r="K23" s="20">
        <v>0.95969957522080129</v>
      </c>
      <c r="L23" s="20">
        <v>1.0822488191965709</v>
      </c>
      <c r="M23" s="20">
        <v>1.0490632147485162</v>
      </c>
      <c r="N23" s="20">
        <v>1.0440143071811858</v>
      </c>
      <c r="O23" s="20">
        <v>0.99374953088608586</v>
      </c>
      <c r="P23" s="20">
        <v>0.70133547950906283</v>
      </c>
      <c r="Q23" s="20">
        <v>0.82791803023835431</v>
      </c>
      <c r="R23" s="20">
        <v>1.000097647093855</v>
      </c>
      <c r="S23" s="18">
        <v>0.97296356914566862</v>
      </c>
      <c r="T23" s="18">
        <v>0.8642970350813991</v>
      </c>
      <c r="U23" s="18">
        <v>0.7408085152098498</v>
      </c>
      <c r="V23" s="18">
        <v>0.61530372168750014</v>
      </c>
      <c r="W23" s="18">
        <v>0.64823892316320808</v>
      </c>
      <c r="X23" s="18">
        <v>0.67748866546668829</v>
      </c>
      <c r="Y23" s="18">
        <v>0.59111567640401275</v>
      </c>
      <c r="Z23" s="18">
        <v>0.63927297361921254</v>
      </c>
      <c r="AA23" s="18">
        <v>0.32013070014699191</v>
      </c>
      <c r="AB23" s="18">
        <v>0.62820400934097698</v>
      </c>
      <c r="AC23" s="18">
        <v>0.64223811124629127</v>
      </c>
      <c r="AD23" s="18">
        <v>0.46260119865286181</v>
      </c>
      <c r="AE23" s="18">
        <v>0.86196319186338966</v>
      </c>
      <c r="AF23" s="18">
        <v>0.94422372504268448</v>
      </c>
      <c r="AG23" s="18">
        <v>0.50772147137011558</v>
      </c>
      <c r="AH23" s="18">
        <v>0.75853611659992437</v>
      </c>
      <c r="AI23" s="18">
        <v>0.81370137507760565</v>
      </c>
      <c r="AJ23" s="18">
        <v>0.79863251993035833</v>
      </c>
      <c r="AK23" s="18">
        <v>0.6751937916253592</v>
      </c>
      <c r="AL23" s="18">
        <v>0.38624585508146891</v>
      </c>
      <c r="AM23" s="18">
        <v>0.47251297179982643</v>
      </c>
      <c r="AN23" s="18">
        <v>0.52868035081972375</v>
      </c>
      <c r="AO23" s="18">
        <v>0.65306027738317685</v>
      </c>
      <c r="AP23" s="18">
        <v>0.70119559795842179</v>
      </c>
      <c r="AQ23" s="18">
        <v>0.65202625986029195</v>
      </c>
      <c r="AR23" s="18">
        <v>0.45239520908524927</v>
      </c>
      <c r="AS23" s="18">
        <v>0.70014276026762734</v>
      </c>
      <c r="AT23" s="18">
        <v>0.52459312297983351</v>
      </c>
      <c r="AU23" s="18">
        <v>0.72919727852737259</v>
      </c>
      <c r="AV23" s="18">
        <v>0.46037638425121574</v>
      </c>
      <c r="AW23" s="18">
        <v>0.74721631959201007</v>
      </c>
    </row>
    <row r="24" spans="1:49">
      <c r="A24" s="18" t="s">
        <v>37</v>
      </c>
      <c r="B24" s="20">
        <v>7.0259710997394302</v>
      </c>
      <c r="C24" s="90">
        <v>7.4416669804422426</v>
      </c>
      <c r="D24" s="20">
        <v>7.2895984578689532</v>
      </c>
      <c r="E24" s="20">
        <v>6.4169290835397321</v>
      </c>
      <c r="F24" s="20">
        <v>7.0490156821880188</v>
      </c>
      <c r="G24" s="20">
        <v>7.7355695046102806</v>
      </c>
      <c r="H24" s="90">
        <v>5.2291282212530277</v>
      </c>
      <c r="I24" s="20">
        <v>6.9922347024409932</v>
      </c>
      <c r="J24" s="20">
        <v>7.7844745648315046</v>
      </c>
      <c r="K24" s="20">
        <v>7.3266013822533109</v>
      </c>
      <c r="L24" s="20">
        <v>7.7579690254802323</v>
      </c>
      <c r="M24" s="20">
        <v>7.36583135975952</v>
      </c>
      <c r="N24" s="20">
        <v>8.0613219576432815</v>
      </c>
      <c r="O24" s="20">
        <v>6.7489462514738623</v>
      </c>
      <c r="P24" s="20">
        <v>5.6607378296701762</v>
      </c>
      <c r="Q24" s="20">
        <v>6.8942171142487361</v>
      </c>
      <c r="R24" s="20">
        <v>6.6461867801533732</v>
      </c>
      <c r="S24" s="18">
        <v>6.3321962067662216</v>
      </c>
      <c r="T24" s="18">
        <v>6.6035561745151954</v>
      </c>
      <c r="U24" s="18">
        <v>5.8551846565807244</v>
      </c>
      <c r="V24" s="18">
        <v>5.9704927328886317</v>
      </c>
      <c r="W24" s="18">
        <v>5.8570885657633847</v>
      </c>
      <c r="X24" s="18">
        <v>6.419703926671108</v>
      </c>
      <c r="Y24" s="18">
        <v>6.6789630643007039</v>
      </c>
      <c r="Z24" s="18">
        <v>6.9920106480069171</v>
      </c>
      <c r="AA24" s="18">
        <v>5.2421165135342793</v>
      </c>
      <c r="AB24" s="18">
        <v>6.4073664813276272</v>
      </c>
      <c r="AC24" s="18">
        <v>8.4577615209840058</v>
      </c>
      <c r="AD24" s="18">
        <v>6.3804956532080652</v>
      </c>
      <c r="AE24" s="18">
        <v>6.8600036335721981</v>
      </c>
      <c r="AF24" s="18">
        <v>6.9184562958218043</v>
      </c>
      <c r="AG24" s="18">
        <v>5.2848675023566489</v>
      </c>
      <c r="AH24" s="18">
        <v>7.5349651171925398</v>
      </c>
      <c r="AI24" s="18">
        <v>7.0385409495198568</v>
      </c>
      <c r="AJ24" s="18">
        <v>7.1942262340850416</v>
      </c>
      <c r="AK24" s="18">
        <v>7.5854347234152728</v>
      </c>
      <c r="AL24" s="18">
        <v>6.0810268322358558</v>
      </c>
      <c r="AM24" s="18">
        <v>5.437177608405749</v>
      </c>
      <c r="AN24" s="18">
        <v>6.4313425543103495</v>
      </c>
      <c r="AO24" s="18">
        <v>6.5815744698958545</v>
      </c>
      <c r="AP24" s="18">
        <v>5.5253781876914001</v>
      </c>
      <c r="AQ24" s="18">
        <v>6.6032961554259124</v>
      </c>
      <c r="AR24" s="18">
        <v>5.6586300921250094</v>
      </c>
      <c r="AS24" s="18">
        <v>7.6548635002194896</v>
      </c>
      <c r="AT24" s="18">
        <v>5.90728907407909</v>
      </c>
      <c r="AU24" s="18">
        <v>6.6585664645827887</v>
      </c>
      <c r="AV24" s="18">
        <v>5.5893090542149295</v>
      </c>
      <c r="AW24" s="18">
        <v>7.5670552458185512</v>
      </c>
    </row>
    <row r="25" spans="1:49">
      <c r="A25" s="18" t="s">
        <v>38</v>
      </c>
      <c r="B25" s="20">
        <v>16.265014088230028</v>
      </c>
      <c r="C25" s="90">
        <v>17.008574000071476</v>
      </c>
      <c r="D25" s="20">
        <v>17.258698709119425</v>
      </c>
      <c r="E25" s="20">
        <v>15.701865656378885</v>
      </c>
      <c r="F25" s="20">
        <v>16.398420711424698</v>
      </c>
      <c r="G25" s="20">
        <v>16.471705088826106</v>
      </c>
      <c r="H25" s="90">
        <v>14.869496567405417</v>
      </c>
      <c r="I25" s="20">
        <v>15.591514371937409</v>
      </c>
      <c r="J25" s="20">
        <v>16.394357834095882</v>
      </c>
      <c r="K25" s="20">
        <v>16.425022795682231</v>
      </c>
      <c r="L25" s="20">
        <v>16.098774634967626</v>
      </c>
      <c r="M25" s="20">
        <v>16.531892805651974</v>
      </c>
      <c r="N25" s="20">
        <v>15.959991574103835</v>
      </c>
      <c r="O25" s="20">
        <v>15.387115137311424</v>
      </c>
      <c r="P25" s="20">
        <v>14.176752160758593</v>
      </c>
      <c r="Q25" s="20">
        <v>15.413444013259571</v>
      </c>
      <c r="R25" s="20">
        <v>16.405775778974345</v>
      </c>
      <c r="S25" s="18">
        <v>16.377939680126516</v>
      </c>
      <c r="T25" s="18">
        <v>15.711253846006874</v>
      </c>
      <c r="U25" s="18">
        <v>14.975818326323783</v>
      </c>
      <c r="V25" s="18">
        <v>15.489025543333577</v>
      </c>
      <c r="W25" s="18">
        <v>16.202976562500002</v>
      </c>
      <c r="X25" s="18">
        <v>16.310500717751271</v>
      </c>
      <c r="Y25" s="18">
        <v>16.925615887840355</v>
      </c>
      <c r="Z25" s="18">
        <v>16.751481389800944</v>
      </c>
      <c r="AA25" s="18">
        <v>15.417657505055473</v>
      </c>
      <c r="AB25" s="18">
        <v>16.241115882110002</v>
      </c>
      <c r="AC25" s="18">
        <v>17.327300713975422</v>
      </c>
      <c r="AD25" s="18">
        <v>16.338186868390828</v>
      </c>
      <c r="AE25" s="18">
        <v>16.424861144637926</v>
      </c>
      <c r="AF25" s="18">
        <v>16.961874354216846</v>
      </c>
      <c r="AG25" s="18">
        <v>15.968783484303538</v>
      </c>
      <c r="AH25" s="18">
        <v>17.036270926336893</v>
      </c>
      <c r="AI25" s="18">
        <v>17.037050303680648</v>
      </c>
      <c r="AJ25" s="18">
        <v>17.204129578396678</v>
      </c>
      <c r="AK25" s="18">
        <v>17.199306093345278</v>
      </c>
      <c r="AL25" s="18">
        <v>15.874219475583029</v>
      </c>
      <c r="AM25" s="18">
        <v>15.659072463609141</v>
      </c>
      <c r="AN25" s="18">
        <v>16.140663134884068</v>
      </c>
      <c r="AO25" s="18">
        <v>16.122453779631929</v>
      </c>
      <c r="AP25" s="18">
        <v>16.0523730355509</v>
      </c>
      <c r="AQ25" s="18">
        <v>16.254355833857854</v>
      </c>
      <c r="AR25" s="18">
        <v>15.51531117908481</v>
      </c>
      <c r="AS25" s="18">
        <v>16.323769726156346</v>
      </c>
      <c r="AT25" s="18">
        <v>15.503344784387762</v>
      </c>
      <c r="AU25" s="18">
        <v>16.088388494019529</v>
      </c>
      <c r="AV25" s="18">
        <v>15.823641890299804</v>
      </c>
      <c r="AW25" s="18">
        <v>17.15768232026355</v>
      </c>
    </row>
    <row r="26" spans="1:49">
      <c r="A26" s="18" t="s">
        <v>39</v>
      </c>
      <c r="B26" s="20">
        <v>12.702871646110559</v>
      </c>
      <c r="C26" s="90">
        <v>12.340112512389096</v>
      </c>
      <c r="D26" s="20">
        <v>11.982496847454227</v>
      </c>
      <c r="E26" s="20">
        <v>12.953285494001729</v>
      </c>
      <c r="F26" s="20">
        <v>12.676208497312739</v>
      </c>
      <c r="G26" s="20">
        <v>11.291151530381494</v>
      </c>
      <c r="H26" s="90">
        <v>13.893648010192745</v>
      </c>
      <c r="I26" s="20">
        <v>13.047848020320082</v>
      </c>
      <c r="J26" s="20">
        <v>12.540509319876481</v>
      </c>
      <c r="K26" s="20">
        <v>12.740472673900047</v>
      </c>
      <c r="L26" s="20">
        <v>12.249764579273796</v>
      </c>
      <c r="M26" s="20">
        <v>12.809373074825013</v>
      </c>
      <c r="N26" s="20">
        <v>12.175876396477644</v>
      </c>
      <c r="O26" s="20">
        <v>13.215250643965563</v>
      </c>
      <c r="P26" s="20">
        <v>13.659579612831866</v>
      </c>
      <c r="Q26" s="20">
        <v>13.303214588674967</v>
      </c>
      <c r="R26" s="20">
        <v>12.19543972215158</v>
      </c>
      <c r="S26" s="18">
        <v>12.73967847264697</v>
      </c>
      <c r="T26" s="18">
        <v>13.062031564658524</v>
      </c>
      <c r="U26" s="18">
        <v>13.383286548777519</v>
      </c>
      <c r="V26" s="18">
        <v>13.626420522580002</v>
      </c>
      <c r="W26" s="18">
        <v>13.108031412218821</v>
      </c>
      <c r="X26" s="18">
        <v>12.897584587874061</v>
      </c>
      <c r="Y26" s="18">
        <v>11.980391995768747</v>
      </c>
      <c r="Z26" s="18">
        <v>12.014153782504701</v>
      </c>
      <c r="AA26" s="18">
        <v>13.703915151514421</v>
      </c>
      <c r="AB26" s="18">
        <v>12.861388396018741</v>
      </c>
      <c r="AC26" s="18">
        <v>11.055542603449915</v>
      </c>
      <c r="AD26" s="18">
        <v>13.027250348820766</v>
      </c>
      <c r="AE26" s="18">
        <v>12.827467732150724</v>
      </c>
      <c r="AF26" s="18">
        <v>11.385341033813788</v>
      </c>
      <c r="AG26" s="18">
        <v>13.672298674316863</v>
      </c>
      <c r="AH26" s="18">
        <v>11.921020045089362</v>
      </c>
      <c r="AI26" s="18">
        <v>12.209465284760869</v>
      </c>
      <c r="AJ26" s="18">
        <v>12.277687106916707</v>
      </c>
      <c r="AK26" s="18">
        <v>11.811458284088509</v>
      </c>
      <c r="AL26" s="18">
        <v>13.282733462564385</v>
      </c>
      <c r="AM26" s="18">
        <v>13.514191921963729</v>
      </c>
      <c r="AN26" s="18">
        <v>12.888484839927525</v>
      </c>
      <c r="AO26" s="18">
        <v>12.554974984453752</v>
      </c>
      <c r="AP26" s="18">
        <v>12.592716751169787</v>
      </c>
      <c r="AQ26" s="18">
        <v>12.616255253550227</v>
      </c>
      <c r="AR26" s="18">
        <v>13.411523703577455</v>
      </c>
      <c r="AS26" s="18">
        <v>11.996085093021515</v>
      </c>
      <c r="AT26" s="18">
        <v>13.364187306410756</v>
      </c>
      <c r="AU26" s="18">
        <v>12.883756920020362</v>
      </c>
      <c r="AV26" s="18">
        <v>13.333084059805518</v>
      </c>
      <c r="AW26" s="18">
        <v>12.07514652304768</v>
      </c>
    </row>
    <row r="27" spans="1:49">
      <c r="A27" s="18" t="s">
        <v>40</v>
      </c>
      <c r="B27" s="20">
        <v>0.53600000000000003</v>
      </c>
      <c r="C27" s="90">
        <v>0.56899999999999995</v>
      </c>
      <c r="D27" s="20">
        <v>0.49399999999999999</v>
      </c>
      <c r="E27" s="20">
        <v>0.55700000000000005</v>
      </c>
      <c r="F27" s="20">
        <v>0.55100000000000005</v>
      </c>
      <c r="G27" s="20">
        <v>0.55500000000000005</v>
      </c>
      <c r="H27" s="90">
        <v>0.49</v>
      </c>
      <c r="I27" s="20">
        <v>0.54100000000000004</v>
      </c>
      <c r="J27" s="20">
        <v>0.52500000000000002</v>
      </c>
      <c r="K27" s="20">
        <v>0.48099999999999998</v>
      </c>
      <c r="L27" s="20">
        <v>0.47099999999999997</v>
      </c>
      <c r="M27" s="20">
        <v>0.52700000000000002</v>
      </c>
      <c r="N27" s="20">
        <v>0.47699999999999998</v>
      </c>
      <c r="O27" s="20">
        <v>0.497</v>
      </c>
      <c r="P27" s="20">
        <v>0.54</v>
      </c>
      <c r="Q27" s="20">
        <v>0.46</v>
      </c>
      <c r="R27" s="20">
        <v>0.57199999999999995</v>
      </c>
      <c r="S27" s="18">
        <v>0.51500000000000001</v>
      </c>
      <c r="T27" s="18">
        <v>0.49399999999999999</v>
      </c>
      <c r="U27" s="18">
        <v>0.504</v>
      </c>
      <c r="V27" s="18">
        <v>0.502</v>
      </c>
      <c r="W27" s="18">
        <v>0.53700000000000003</v>
      </c>
      <c r="X27" s="18">
        <v>0.56299999999999994</v>
      </c>
      <c r="Y27" s="18">
        <v>0.48</v>
      </c>
      <c r="Z27" s="18">
        <v>0.54800000000000004</v>
      </c>
      <c r="AA27" s="18">
        <v>0.56000000000000005</v>
      </c>
      <c r="AB27" s="18">
        <v>0.55000000000000004</v>
      </c>
      <c r="AC27" s="18">
        <v>0.53200000000000003</v>
      </c>
      <c r="AD27" s="18">
        <v>0.51400000000000001</v>
      </c>
      <c r="AE27" s="18">
        <v>0.54500000000000004</v>
      </c>
      <c r="AF27" s="18">
        <v>0.58399999999999996</v>
      </c>
      <c r="AG27" s="18">
        <v>0.55100000000000005</v>
      </c>
      <c r="AH27" s="18">
        <v>0.55400000000000005</v>
      </c>
      <c r="AI27" s="18">
        <v>0.54300000000000004</v>
      </c>
      <c r="AJ27" s="18">
        <v>0.53800000000000003</v>
      </c>
      <c r="AK27" s="18">
        <v>0.49099999999999999</v>
      </c>
      <c r="AL27" s="18">
        <v>0.50600000000000001</v>
      </c>
      <c r="AM27" s="18">
        <v>0.57299999999999995</v>
      </c>
      <c r="AN27" s="18">
        <v>0.53900000000000003</v>
      </c>
      <c r="AO27" s="18">
        <v>0.50600000000000001</v>
      </c>
      <c r="AP27" s="18">
        <v>0.54900000000000004</v>
      </c>
      <c r="AQ27" s="18">
        <v>0.52900000000000003</v>
      </c>
      <c r="AR27" s="18">
        <v>0.53800000000000003</v>
      </c>
      <c r="AS27" s="18">
        <v>0.5</v>
      </c>
      <c r="AT27" s="18">
        <v>0.51400000000000001</v>
      </c>
      <c r="AU27" s="18">
        <v>0.50700000000000001</v>
      </c>
      <c r="AV27" s="18">
        <v>0.503</v>
      </c>
      <c r="AW27" s="18">
        <v>0.52400000000000002</v>
      </c>
    </row>
    <row r="28" spans="1:49">
      <c r="A28" s="18" t="s">
        <v>41</v>
      </c>
      <c r="B28" s="20">
        <v>12.305866530632553</v>
      </c>
      <c r="C28" s="90">
        <v>12.169915136772346</v>
      </c>
      <c r="D28" s="20">
        <v>12.48064766545019</v>
      </c>
      <c r="E28" s="20">
        <v>12.30581322520662</v>
      </c>
      <c r="F28" s="20">
        <v>12.42104839509779</v>
      </c>
      <c r="G28" s="20">
        <v>12.001364684712804</v>
      </c>
      <c r="H28" s="90">
        <v>12.575834902015965</v>
      </c>
      <c r="I28" s="20">
        <v>12.291730595046122</v>
      </c>
      <c r="J28" s="20">
        <v>12.181027455297121</v>
      </c>
      <c r="K28" s="20">
        <v>12.300452139280441</v>
      </c>
      <c r="L28" s="20">
        <v>12.397432943874056</v>
      </c>
      <c r="M28" s="20">
        <v>12.290942551900347</v>
      </c>
      <c r="N28" s="20">
        <v>11.844045942127602</v>
      </c>
      <c r="O28" s="20">
        <v>12.605394387681123</v>
      </c>
      <c r="P28" s="20">
        <v>12.777314462620705</v>
      </c>
      <c r="Q28" s="20">
        <v>12.692887156572306</v>
      </c>
      <c r="R28" s="20">
        <v>12.337275656414699</v>
      </c>
      <c r="S28" s="18">
        <v>12.403036081392237</v>
      </c>
      <c r="T28" s="18">
        <v>12.478699227160989</v>
      </c>
      <c r="U28" s="18">
        <v>12.287351988954999</v>
      </c>
      <c r="V28" s="18">
        <v>12.351668640165331</v>
      </c>
      <c r="W28" s="18">
        <v>12.197039806021417</v>
      </c>
      <c r="X28" s="18">
        <v>12.144925518512759</v>
      </c>
      <c r="Y28" s="18">
        <v>12.246273831105283</v>
      </c>
      <c r="Z28" s="18">
        <v>12.136811869921663</v>
      </c>
      <c r="AA28" s="18">
        <v>12.420715829603539</v>
      </c>
      <c r="AB28" s="18">
        <v>12.42139248311554</v>
      </c>
      <c r="AC28" s="18">
        <v>11.783291731359817</v>
      </c>
      <c r="AD28" s="18">
        <v>12.472042211033182</v>
      </c>
      <c r="AE28" s="18">
        <v>12.157018587708077</v>
      </c>
      <c r="AF28" s="18">
        <v>12.117848531455458</v>
      </c>
      <c r="AG28" s="18">
        <v>12.460432977787354</v>
      </c>
      <c r="AH28" s="18">
        <v>12.246798428178169</v>
      </c>
      <c r="AI28" s="18">
        <v>12.166731949265804</v>
      </c>
      <c r="AJ28" s="18">
        <v>12.203069728369611</v>
      </c>
      <c r="AK28" s="18">
        <v>12.170880576477138</v>
      </c>
      <c r="AL28" s="18">
        <v>12.37707993877012</v>
      </c>
      <c r="AM28" s="18">
        <v>12.315894773047491</v>
      </c>
      <c r="AN28" s="18">
        <v>12.350125549476555</v>
      </c>
      <c r="AO28" s="18">
        <v>12.217649854879223</v>
      </c>
      <c r="AP28" s="18">
        <v>12.282285772736753</v>
      </c>
      <c r="AQ28" s="18">
        <v>12.251514079871589</v>
      </c>
      <c r="AR28" s="18">
        <v>12.329773754787775</v>
      </c>
      <c r="AS28" s="18">
        <v>11.848220726882065</v>
      </c>
      <c r="AT28" s="18">
        <v>12.44539533006815</v>
      </c>
      <c r="AU28" s="18">
        <v>12.290926879382017</v>
      </c>
      <c r="AV28" s="18">
        <v>12.422635893875109</v>
      </c>
      <c r="AW28" s="18">
        <v>12.145537501272095</v>
      </c>
    </row>
    <row r="29" spans="1:49">
      <c r="A29" s="18" t="s">
        <v>42</v>
      </c>
      <c r="B29" s="20">
        <v>0.78</v>
      </c>
      <c r="C29" s="90">
        <v>0.81799999999999995</v>
      </c>
      <c r="D29" s="20">
        <v>0.83</v>
      </c>
      <c r="E29" s="20">
        <v>0.70799999999999996</v>
      </c>
      <c r="F29" s="20">
        <v>0.72699999999999998</v>
      </c>
      <c r="G29" s="20">
        <v>0.879</v>
      </c>
      <c r="H29" s="90">
        <v>0.753</v>
      </c>
      <c r="I29" s="20">
        <v>0.98299999999999998</v>
      </c>
      <c r="J29" s="20">
        <v>1.07</v>
      </c>
      <c r="K29" s="20">
        <v>0.95699999999999996</v>
      </c>
      <c r="L29" s="20">
        <v>0.92400000000000004</v>
      </c>
      <c r="M29" s="20">
        <v>0.94299999999999995</v>
      </c>
      <c r="N29" s="20">
        <v>1.014</v>
      </c>
      <c r="O29" s="20">
        <v>0.82</v>
      </c>
      <c r="P29" s="20">
        <v>0.55100000000000005</v>
      </c>
      <c r="Q29" s="20">
        <v>0.73699999999999999</v>
      </c>
      <c r="R29" s="20">
        <v>0.84499999999999997</v>
      </c>
      <c r="S29" s="18">
        <v>0.747</v>
      </c>
      <c r="T29" s="18">
        <v>0.79300000000000004</v>
      </c>
      <c r="U29" s="18">
        <v>0.82599999999999996</v>
      </c>
      <c r="V29" s="18">
        <v>0.70699999999999996</v>
      </c>
      <c r="W29" s="18">
        <v>0.78100000000000003</v>
      </c>
      <c r="X29" s="18">
        <v>0.80200000000000005</v>
      </c>
      <c r="Y29" s="18">
        <v>0.875</v>
      </c>
      <c r="Z29" s="18">
        <v>0.83099999999999996</v>
      </c>
      <c r="AA29" s="18">
        <v>0.53</v>
      </c>
      <c r="AB29" s="18">
        <v>0.85499999999999998</v>
      </c>
      <c r="AC29" s="18">
        <v>0.89500000000000002</v>
      </c>
      <c r="AD29" s="18">
        <v>0.60099999999999998</v>
      </c>
      <c r="AE29" s="18">
        <v>0.95899999999999996</v>
      </c>
      <c r="AF29" s="18">
        <v>1.0029999999999999</v>
      </c>
      <c r="AG29" s="18">
        <v>0.64800000000000002</v>
      </c>
      <c r="AH29" s="18">
        <v>0.77200000000000002</v>
      </c>
      <c r="AI29" s="18">
        <v>0.92400000000000004</v>
      </c>
      <c r="AJ29" s="18">
        <v>0.84699999999999998</v>
      </c>
      <c r="AK29" s="18">
        <v>0.89700000000000002</v>
      </c>
      <c r="AL29" s="18">
        <v>0.71699999999999997</v>
      </c>
      <c r="AM29" s="18">
        <v>0.73899999999999999</v>
      </c>
      <c r="AN29" s="18">
        <v>0.75900000000000001</v>
      </c>
      <c r="AO29" s="18">
        <v>0.97</v>
      </c>
      <c r="AP29" s="18">
        <v>0.81</v>
      </c>
      <c r="AQ29" s="18">
        <v>0.79700000000000004</v>
      </c>
      <c r="AR29" s="18">
        <v>0.70399999999999996</v>
      </c>
      <c r="AS29" s="18">
        <v>0.74399999999999999</v>
      </c>
      <c r="AT29" s="18">
        <v>0.61399999999999999</v>
      </c>
      <c r="AU29" s="18">
        <v>0.96499999999999997</v>
      </c>
      <c r="AV29" s="18">
        <v>0.69399999999999995</v>
      </c>
      <c r="AW29" s="18">
        <v>0.99099999999999999</v>
      </c>
    </row>
    <row r="30" spans="1:49">
      <c r="A30" s="18" t="s">
        <v>43</v>
      </c>
      <c r="B30" s="20">
        <v>0.58586091369977455</v>
      </c>
      <c r="C30" s="90">
        <v>0.66640047856389018</v>
      </c>
      <c r="D30" s="20">
        <v>0.528891478746499</v>
      </c>
      <c r="E30" s="20">
        <v>0.52422386370930307</v>
      </c>
      <c r="F30" s="20">
        <v>0.50076772111935586</v>
      </c>
      <c r="G30" s="20">
        <v>0.83312287319450107</v>
      </c>
      <c r="H30" s="90">
        <v>0.38213191057851098</v>
      </c>
      <c r="I30" s="20">
        <v>0.63033687927382476</v>
      </c>
      <c r="J30" s="20">
        <v>0.77348863398321088</v>
      </c>
      <c r="K30" s="20">
        <v>0.69813408969117252</v>
      </c>
      <c r="L30" s="20">
        <v>0.74927665600371784</v>
      </c>
      <c r="M30" s="20">
        <v>0.73020660271882809</v>
      </c>
      <c r="N30" s="20">
        <v>0.7430787548084028</v>
      </c>
      <c r="O30" s="20">
        <v>0.58758551381431545</v>
      </c>
      <c r="P30" s="20">
        <v>0.43663544532365256</v>
      </c>
      <c r="Q30" s="20">
        <v>0.60792804300805614</v>
      </c>
      <c r="R30" s="20">
        <v>0.80982559883926619</v>
      </c>
      <c r="S30" s="18">
        <v>0.74108716425767629</v>
      </c>
      <c r="T30" s="18">
        <v>0.54835398502211463</v>
      </c>
      <c r="U30" s="18">
        <v>0.48659606257056182</v>
      </c>
      <c r="V30" s="18">
        <v>0.39990347742495003</v>
      </c>
      <c r="W30" s="18">
        <v>0.44535878867676104</v>
      </c>
      <c r="X30" s="18">
        <v>0.48975149681828162</v>
      </c>
      <c r="Y30" s="18">
        <v>0.48989761479338612</v>
      </c>
      <c r="Z30" s="18">
        <v>0.54765170072292102</v>
      </c>
      <c r="AA30" s="18">
        <v>0.34238807635527174</v>
      </c>
      <c r="AB30" s="18">
        <v>0.54498587644413798</v>
      </c>
      <c r="AC30" s="18">
        <v>0.64766728713783661</v>
      </c>
      <c r="AD30" s="18">
        <v>0.39013040343562894</v>
      </c>
      <c r="AE30" s="18">
        <v>0.61491289022635987</v>
      </c>
      <c r="AF30" s="18">
        <v>0.68636151999016803</v>
      </c>
      <c r="AG30" s="18">
        <v>0.35425499797737342</v>
      </c>
      <c r="AH30" s="18">
        <v>0.63084969471524743</v>
      </c>
      <c r="AI30" s="18">
        <v>0.61451788718371259</v>
      </c>
      <c r="AJ30" s="18">
        <v>0.64520291696085552</v>
      </c>
      <c r="AK30" s="18">
        <v>0.66806515245827491</v>
      </c>
      <c r="AL30" s="18">
        <v>0.42134125391899446</v>
      </c>
      <c r="AM30" s="18">
        <v>0.38062508489807007</v>
      </c>
      <c r="AN30" s="18">
        <v>0.52643934881874133</v>
      </c>
      <c r="AO30" s="18">
        <v>0.517666150187858</v>
      </c>
      <c r="AP30" s="18">
        <v>0.4375697843477066</v>
      </c>
      <c r="AQ30" s="18">
        <v>0.55441520343443484</v>
      </c>
      <c r="AR30" s="18">
        <v>0.41375076936932365</v>
      </c>
      <c r="AS30" s="18">
        <v>0.60491337162640557</v>
      </c>
      <c r="AT30" s="18">
        <v>0.43460611400448712</v>
      </c>
      <c r="AU30" s="18">
        <v>0.56928379117338712</v>
      </c>
      <c r="AV30" s="18">
        <v>0.3980949806021904</v>
      </c>
      <c r="AW30" s="18">
        <v>0.75018115942028984</v>
      </c>
    </row>
    <row r="31" spans="1:49">
      <c r="A31" s="18" t="s">
        <v>44</v>
      </c>
      <c r="B31" s="20">
        <v>0</v>
      </c>
      <c r="C31" s="90">
        <v>0</v>
      </c>
      <c r="D31" s="20">
        <v>0</v>
      </c>
      <c r="E31" s="20">
        <v>0</v>
      </c>
      <c r="F31" s="20">
        <v>0</v>
      </c>
      <c r="G31" s="20">
        <v>0</v>
      </c>
      <c r="H31" s="90">
        <v>0</v>
      </c>
      <c r="I31" s="20">
        <v>0</v>
      </c>
      <c r="J31" s="20">
        <v>0</v>
      </c>
      <c r="K31" s="20">
        <v>0</v>
      </c>
      <c r="L31" s="20">
        <v>0</v>
      </c>
      <c r="M31" s="20">
        <v>0</v>
      </c>
      <c r="N31" s="20">
        <v>0</v>
      </c>
      <c r="O31" s="20">
        <v>0</v>
      </c>
      <c r="P31" s="20">
        <v>0</v>
      </c>
      <c r="Q31" s="20">
        <v>0</v>
      </c>
      <c r="R31" s="20">
        <v>0</v>
      </c>
      <c r="S31" s="18">
        <v>0</v>
      </c>
      <c r="T31" s="18">
        <v>0</v>
      </c>
      <c r="U31" s="18">
        <v>0</v>
      </c>
      <c r="V31" s="18">
        <v>0</v>
      </c>
      <c r="W31" s="18">
        <v>0</v>
      </c>
      <c r="X31" s="18">
        <v>0</v>
      </c>
      <c r="Y31" s="18">
        <v>0</v>
      </c>
      <c r="Z31" s="18">
        <v>0</v>
      </c>
      <c r="AA31" s="18">
        <v>0</v>
      </c>
      <c r="AB31" s="18">
        <v>0</v>
      </c>
      <c r="AC31" s="18">
        <v>0</v>
      </c>
      <c r="AD31" s="18">
        <v>0</v>
      </c>
      <c r="AE31" s="18">
        <v>0</v>
      </c>
      <c r="AF31" s="18">
        <v>0</v>
      </c>
      <c r="AG31" s="18">
        <v>0</v>
      </c>
      <c r="AH31" s="18">
        <v>0</v>
      </c>
      <c r="AI31" s="18">
        <v>0</v>
      </c>
      <c r="AJ31" s="18">
        <v>0</v>
      </c>
      <c r="AK31" s="18">
        <v>0</v>
      </c>
      <c r="AL31" s="18">
        <v>0</v>
      </c>
      <c r="AM31" s="18">
        <v>0</v>
      </c>
      <c r="AN31" s="18">
        <v>0</v>
      </c>
      <c r="AO31" s="18">
        <v>0</v>
      </c>
      <c r="AP31" s="18">
        <v>0</v>
      </c>
      <c r="AQ31" s="18">
        <v>0</v>
      </c>
      <c r="AR31" s="18">
        <v>0</v>
      </c>
      <c r="AS31" s="18">
        <v>0</v>
      </c>
      <c r="AT31" s="18">
        <v>0</v>
      </c>
      <c r="AU31" s="18">
        <v>0</v>
      </c>
      <c r="AV31" s="18">
        <v>0</v>
      </c>
      <c r="AW31" s="18">
        <v>0</v>
      </c>
    </row>
    <row r="32" spans="1:49">
      <c r="A32" s="19" t="s">
        <v>45</v>
      </c>
      <c r="B32" s="30">
        <v>0</v>
      </c>
      <c r="C32" s="91">
        <v>0</v>
      </c>
      <c r="D32" s="30">
        <v>0</v>
      </c>
      <c r="E32" s="30">
        <v>0</v>
      </c>
      <c r="F32" s="30">
        <v>0</v>
      </c>
      <c r="G32" s="30">
        <v>0</v>
      </c>
      <c r="H32" s="91">
        <v>0</v>
      </c>
      <c r="I32" s="30">
        <v>0</v>
      </c>
      <c r="J32" s="30">
        <v>0</v>
      </c>
      <c r="K32" s="30">
        <v>0</v>
      </c>
      <c r="L32" s="30">
        <v>0</v>
      </c>
      <c r="M32" s="30">
        <v>0</v>
      </c>
      <c r="N32" s="30">
        <v>0</v>
      </c>
      <c r="O32" s="30">
        <v>0</v>
      </c>
      <c r="P32" s="30">
        <v>0</v>
      </c>
      <c r="Q32" s="30">
        <v>0</v>
      </c>
      <c r="R32" s="30">
        <v>0</v>
      </c>
      <c r="S32" s="19">
        <v>0</v>
      </c>
      <c r="T32" s="19">
        <v>0</v>
      </c>
      <c r="U32" s="19">
        <v>4.0000000000000001E-3</v>
      </c>
      <c r="V32" s="19">
        <v>0</v>
      </c>
      <c r="W32" s="19">
        <v>0</v>
      </c>
      <c r="X32" s="19">
        <v>4.0000000000000001E-3</v>
      </c>
      <c r="Y32" s="19">
        <v>0</v>
      </c>
      <c r="Z32" s="19">
        <v>4.0000000000000001E-3</v>
      </c>
      <c r="AA32" s="19">
        <v>0</v>
      </c>
      <c r="AB32" s="19">
        <v>0</v>
      </c>
      <c r="AC32" s="19">
        <v>0</v>
      </c>
      <c r="AD32" s="19">
        <v>0</v>
      </c>
      <c r="AE32" s="19">
        <v>4.0000000000000001E-3</v>
      </c>
      <c r="AF32" s="19">
        <v>0</v>
      </c>
      <c r="AG32" s="19">
        <v>0</v>
      </c>
      <c r="AH32" s="19">
        <v>0</v>
      </c>
      <c r="AI32" s="19">
        <v>4.0000000000000001E-3</v>
      </c>
      <c r="AJ32" s="19">
        <v>0</v>
      </c>
      <c r="AK32" s="19">
        <v>0</v>
      </c>
      <c r="AL32" s="19">
        <v>0</v>
      </c>
      <c r="AM32" s="19">
        <v>4.0000000000000001E-3</v>
      </c>
      <c r="AN32" s="19">
        <v>0</v>
      </c>
      <c r="AO32" s="19">
        <v>0</v>
      </c>
      <c r="AP32" s="19">
        <v>0</v>
      </c>
      <c r="AQ32" s="19">
        <v>0</v>
      </c>
      <c r="AR32" s="19">
        <v>4.0000000000000001E-3</v>
      </c>
      <c r="AS32" s="19">
        <v>0</v>
      </c>
      <c r="AT32" s="19">
        <v>0</v>
      </c>
      <c r="AU32" s="19">
        <v>0</v>
      </c>
      <c r="AV32" s="19">
        <v>0</v>
      </c>
      <c r="AW32" s="19">
        <v>4.0000000000000001E-3</v>
      </c>
    </row>
    <row r="33" spans="1:49">
      <c r="A33" s="18" t="s">
        <v>46</v>
      </c>
      <c r="B33" s="18">
        <f>SUM(B22:B32)</f>
        <v>98.774039550717703</v>
      </c>
      <c r="C33" s="92">
        <f t="shared" ref="C33:AW33" si="0">SUM(C22:C32)</f>
        <v>98.988285999054796</v>
      </c>
      <c r="D33" s="18">
        <f t="shared" si="0"/>
        <v>98.877048248989979</v>
      </c>
      <c r="E33" s="18">
        <f t="shared" si="0"/>
        <v>98.036146858677554</v>
      </c>
      <c r="F33" s="20">
        <f t="shared" si="0"/>
        <v>98.474941173407217</v>
      </c>
      <c r="G33" s="18">
        <f t="shared" si="0"/>
        <v>97.471263813894623</v>
      </c>
      <c r="H33" s="92">
        <f>SUM(H22:H32)</f>
        <v>97.723974154240963</v>
      </c>
      <c r="I33" s="18">
        <f t="shared" si="0"/>
        <v>98.65180173238879</v>
      </c>
      <c r="J33" s="18">
        <f t="shared" si="0"/>
        <v>99.008054123066486</v>
      </c>
      <c r="K33" s="18">
        <f t="shared" si="0"/>
        <v>98.919450500681009</v>
      </c>
      <c r="L33" s="18">
        <f t="shared" si="0"/>
        <v>98.521346815609519</v>
      </c>
      <c r="M33" s="18">
        <f t="shared" si="0"/>
        <v>99.50776608956059</v>
      </c>
      <c r="N33" s="18">
        <f t="shared" si="0"/>
        <v>97.881402817159326</v>
      </c>
      <c r="O33" s="18">
        <f t="shared" si="0"/>
        <v>98.216697032732171</v>
      </c>
      <c r="P33" s="20">
        <f t="shared" si="0"/>
        <v>97.750816111298093</v>
      </c>
      <c r="Q33" s="18">
        <f t="shared" si="0"/>
        <v>99.111198727281376</v>
      </c>
      <c r="R33" s="18">
        <f t="shared" si="0"/>
        <v>98.453011629042322</v>
      </c>
      <c r="S33" s="18">
        <f t="shared" si="0"/>
        <v>99.091920580231289</v>
      </c>
      <c r="T33" s="18">
        <f t="shared" si="0"/>
        <v>97.99689061880953</v>
      </c>
      <c r="U33" s="18">
        <f t="shared" si="0"/>
        <v>98.093522597079669</v>
      </c>
      <c r="V33" s="18">
        <f t="shared" si="0"/>
        <v>98.85553974243048</v>
      </c>
      <c r="W33" s="18">
        <f t="shared" si="0"/>
        <v>98.666785687140404</v>
      </c>
      <c r="X33" s="18">
        <f t="shared" si="0"/>
        <v>98.39143893905586</v>
      </c>
      <c r="Y33" s="18">
        <f t="shared" si="0"/>
        <v>97.516677444227327</v>
      </c>
      <c r="Z33" s="18">
        <f t="shared" si="0"/>
        <v>98.167812253851324</v>
      </c>
      <c r="AA33" s="18">
        <f t="shared" si="0"/>
        <v>98.405256911624349</v>
      </c>
      <c r="AB33" s="18">
        <f t="shared" si="0"/>
        <v>98.815751937567796</v>
      </c>
      <c r="AC33" s="18">
        <f t="shared" si="0"/>
        <v>97.637179820308646</v>
      </c>
      <c r="AD33" s="18">
        <f t="shared" si="0"/>
        <v>99.033840624401051</v>
      </c>
      <c r="AE33" s="18">
        <f t="shared" si="0"/>
        <v>99.443360387540849</v>
      </c>
      <c r="AF33" s="18">
        <f t="shared" si="0"/>
        <v>97.826095974842019</v>
      </c>
      <c r="AG33" s="18">
        <f t="shared" si="0"/>
        <v>99.310977589937522</v>
      </c>
      <c r="AH33" s="18">
        <f t="shared" si="0"/>
        <v>98.627438473005853</v>
      </c>
      <c r="AI33" s="18">
        <f t="shared" si="0"/>
        <v>98.503227303657411</v>
      </c>
      <c r="AJ33" s="18">
        <f t="shared" si="0"/>
        <v>99.329684377650324</v>
      </c>
      <c r="AK33" s="18">
        <f t="shared" si="0"/>
        <v>98.776478981859455</v>
      </c>
      <c r="AL33" s="18">
        <f t="shared" si="0"/>
        <v>98.754534743763585</v>
      </c>
      <c r="AM33" s="18">
        <f t="shared" si="0"/>
        <v>98.491822937942928</v>
      </c>
      <c r="AN33" s="18">
        <f t="shared" si="0"/>
        <v>98.400461876202044</v>
      </c>
      <c r="AO33" s="18">
        <f t="shared" si="0"/>
        <v>98.144864405671797</v>
      </c>
      <c r="AP33" s="18">
        <f t="shared" si="0"/>
        <v>96.99880486230974</v>
      </c>
      <c r="AQ33" s="18">
        <f t="shared" si="0"/>
        <v>98.12814554252229</v>
      </c>
      <c r="AR33" s="18">
        <f t="shared" si="0"/>
        <v>97.984687708820005</v>
      </c>
      <c r="AS33" s="18">
        <f t="shared" si="0"/>
        <v>98.000053444403036</v>
      </c>
      <c r="AT33" s="18">
        <f t="shared" si="0"/>
        <v>98.367965492241808</v>
      </c>
      <c r="AU33" s="18">
        <f t="shared" si="0"/>
        <v>98.993358958031919</v>
      </c>
      <c r="AV33" s="18">
        <f t="shared" si="0"/>
        <v>98.407590677154147</v>
      </c>
      <c r="AW33" s="18">
        <f t="shared" si="0"/>
        <v>98.85408685091187</v>
      </c>
    </row>
    <row r="34" spans="1:49">
      <c r="A34" s="18"/>
      <c r="B34" s="18"/>
      <c r="C34" s="18"/>
      <c r="D34" s="20"/>
      <c r="E34" s="18"/>
      <c r="F34" s="20"/>
      <c r="G34" s="18"/>
      <c r="H34" s="92"/>
      <c r="I34" s="18"/>
      <c r="J34" s="18"/>
      <c r="K34" s="18"/>
      <c r="L34" s="18"/>
      <c r="M34" s="18"/>
      <c r="N34" s="18"/>
      <c r="O34" s="18"/>
      <c r="P34" s="20"/>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row>
    <row r="35" spans="1:49">
      <c r="A35" s="21"/>
      <c r="B35" s="22"/>
      <c r="C35" s="22"/>
      <c r="D35" s="23"/>
      <c r="E35" s="18"/>
      <c r="F35" s="20"/>
      <c r="G35" s="18"/>
      <c r="H35" s="92"/>
      <c r="I35" s="18"/>
      <c r="J35" s="18"/>
      <c r="K35" s="18"/>
      <c r="L35" s="22"/>
      <c r="M35" s="22"/>
      <c r="N35" s="22"/>
      <c r="O35" s="18"/>
      <c r="P35" s="20"/>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row>
    <row r="36" spans="1:49">
      <c r="A36" s="24" t="s">
        <v>47</v>
      </c>
      <c r="B36" s="25"/>
      <c r="C36" s="25"/>
      <c r="D36" s="26"/>
      <c r="E36" s="18"/>
      <c r="F36" s="20"/>
      <c r="G36" s="18"/>
      <c r="H36" s="92"/>
      <c r="I36" s="18"/>
      <c r="J36" s="18"/>
      <c r="K36" s="18"/>
      <c r="L36" s="25"/>
      <c r="M36" s="25"/>
      <c r="N36" s="25"/>
      <c r="O36" s="18"/>
      <c r="P36" s="20"/>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row>
    <row r="37" spans="1:49">
      <c r="A37" s="27" t="s">
        <v>48</v>
      </c>
      <c r="B37" s="93">
        <v>8</v>
      </c>
      <c r="C37" s="93">
        <v>8</v>
      </c>
      <c r="D37" s="93">
        <v>8</v>
      </c>
      <c r="E37" s="93">
        <v>8</v>
      </c>
      <c r="F37" s="93">
        <v>8</v>
      </c>
      <c r="G37" s="93">
        <v>8</v>
      </c>
      <c r="H37" s="94">
        <v>9</v>
      </c>
      <c r="I37" s="94">
        <v>9</v>
      </c>
      <c r="J37" s="94">
        <v>9</v>
      </c>
      <c r="K37" s="93">
        <v>9</v>
      </c>
      <c r="L37" s="93">
        <v>9</v>
      </c>
      <c r="M37" s="93">
        <v>9</v>
      </c>
      <c r="N37" s="93">
        <v>9</v>
      </c>
      <c r="O37" s="93">
        <v>10</v>
      </c>
      <c r="P37" s="93">
        <v>10</v>
      </c>
      <c r="Q37" s="93">
        <v>10</v>
      </c>
      <c r="R37" s="93">
        <v>3</v>
      </c>
      <c r="S37" s="113">
        <v>3</v>
      </c>
      <c r="T37" s="65">
        <v>6</v>
      </c>
      <c r="U37" s="65">
        <v>6</v>
      </c>
      <c r="V37" s="65">
        <v>6</v>
      </c>
      <c r="W37" s="65">
        <v>6</v>
      </c>
      <c r="X37" s="65">
        <v>6</v>
      </c>
      <c r="Y37" s="65">
        <v>6</v>
      </c>
      <c r="Z37" s="65">
        <v>6</v>
      </c>
      <c r="AA37" s="65">
        <v>6</v>
      </c>
      <c r="AB37" s="65">
        <v>6</v>
      </c>
      <c r="AC37" s="65">
        <v>6</v>
      </c>
      <c r="AD37" s="65">
        <v>6</v>
      </c>
      <c r="AE37" s="65">
        <v>6</v>
      </c>
      <c r="AF37" s="65">
        <v>6</v>
      </c>
      <c r="AG37" s="65">
        <v>6</v>
      </c>
      <c r="AH37" s="65">
        <v>7</v>
      </c>
      <c r="AI37" s="65">
        <v>7</v>
      </c>
      <c r="AJ37" s="65">
        <v>7</v>
      </c>
      <c r="AK37" s="65">
        <v>7</v>
      </c>
      <c r="AL37" s="65">
        <v>7</v>
      </c>
      <c r="AM37" s="65">
        <v>7</v>
      </c>
      <c r="AN37" s="65">
        <v>7</v>
      </c>
      <c r="AO37" s="65">
        <v>7</v>
      </c>
      <c r="AP37" s="65">
        <v>7</v>
      </c>
      <c r="AQ37" s="65">
        <v>7</v>
      </c>
      <c r="AR37" s="65">
        <v>7</v>
      </c>
      <c r="AS37" s="65">
        <v>7</v>
      </c>
      <c r="AT37" s="65">
        <v>7</v>
      </c>
      <c r="AU37" s="65">
        <v>7</v>
      </c>
      <c r="AV37" s="65">
        <v>7</v>
      </c>
      <c r="AW37" s="65">
        <v>7</v>
      </c>
    </row>
    <row r="38" spans="1:49">
      <c r="A38" s="27" t="s">
        <v>49</v>
      </c>
      <c r="B38" s="95">
        <v>0.71407178025243423</v>
      </c>
      <c r="C38" s="95">
        <v>0.71407178025243423</v>
      </c>
      <c r="D38" s="95">
        <v>0.71407178025243423</v>
      </c>
      <c r="E38" s="95">
        <v>0.71407178025243423</v>
      </c>
      <c r="F38" s="95">
        <v>0.71407178025243423</v>
      </c>
      <c r="G38" s="95">
        <v>0.71407178025243423</v>
      </c>
      <c r="H38" s="95">
        <v>0.68292125559403349</v>
      </c>
      <c r="I38" s="95">
        <v>0.68292125559403349</v>
      </c>
      <c r="J38" s="95">
        <v>0.68292125559403349</v>
      </c>
      <c r="K38" s="95">
        <v>0.68292125559403349</v>
      </c>
      <c r="L38" s="95">
        <v>0.68292125559403349</v>
      </c>
      <c r="M38" s="95">
        <v>0.68292125559403349</v>
      </c>
      <c r="N38" s="95">
        <v>0.68292125559403349</v>
      </c>
      <c r="O38" s="95">
        <v>0.73503659133016941</v>
      </c>
      <c r="P38" s="95">
        <v>0.73503659133016941</v>
      </c>
      <c r="Q38" s="95">
        <v>0.73503659133016941</v>
      </c>
      <c r="R38" s="95">
        <v>0.63883163205326476</v>
      </c>
      <c r="S38" s="95">
        <v>0.63883163205326476</v>
      </c>
      <c r="T38" s="28">
        <v>0.72397552668178788</v>
      </c>
      <c r="U38" s="28">
        <v>0.72397552668178788</v>
      </c>
      <c r="V38" s="28">
        <v>0.72397552668178788</v>
      </c>
      <c r="W38" s="28">
        <v>0.72397552668178788</v>
      </c>
      <c r="X38" s="28">
        <v>0.72397552668178788</v>
      </c>
      <c r="Y38" s="28">
        <v>0.72397552668178788</v>
      </c>
      <c r="Z38" s="28">
        <v>0.72397552668178788</v>
      </c>
      <c r="AA38" s="28">
        <v>0.72397552668178788</v>
      </c>
      <c r="AB38" s="28">
        <v>0.72397552668178788</v>
      </c>
      <c r="AC38" s="28">
        <v>0.72397552668178788</v>
      </c>
      <c r="AD38" s="28">
        <v>0.72397552668178788</v>
      </c>
      <c r="AE38" s="28">
        <v>0.72397552668178788</v>
      </c>
      <c r="AF38" s="28">
        <v>0.72397552668178788</v>
      </c>
      <c r="AG38" s="28">
        <v>0.72397552668178788</v>
      </c>
      <c r="AH38" s="28">
        <v>0.72757839188899731</v>
      </c>
      <c r="AI38" s="28">
        <v>0.72757839188899731</v>
      </c>
      <c r="AJ38" s="28">
        <v>0.72757839188899731</v>
      </c>
      <c r="AK38" s="28">
        <v>0.72757839188899731</v>
      </c>
      <c r="AL38" s="28">
        <v>0.72757839188899731</v>
      </c>
      <c r="AM38" s="28">
        <v>0.72757839188899731</v>
      </c>
      <c r="AN38" s="28">
        <v>0.72757839188899731</v>
      </c>
      <c r="AO38" s="28">
        <v>0.72757839188899731</v>
      </c>
      <c r="AP38" s="28">
        <v>0.72757839188899731</v>
      </c>
      <c r="AQ38" s="28">
        <v>0.72757839188899731</v>
      </c>
      <c r="AR38" s="28">
        <v>0.72757839188899731</v>
      </c>
      <c r="AS38" s="28">
        <v>0.72757839188899731</v>
      </c>
      <c r="AT38" s="28">
        <v>0.72757839188899731</v>
      </c>
      <c r="AU38" s="28">
        <v>0.72757839188899731</v>
      </c>
      <c r="AV38" s="28">
        <v>0.72757839188899731</v>
      </c>
      <c r="AW38" s="28">
        <v>0.72757839188899731</v>
      </c>
    </row>
    <row r="39" spans="1:49">
      <c r="A39" s="27" t="s">
        <v>50</v>
      </c>
      <c r="B39" s="95">
        <v>0.27979728364583833</v>
      </c>
      <c r="C39" s="95">
        <v>0.27979728364583833</v>
      </c>
      <c r="D39" s="95">
        <v>0.27979728364583833</v>
      </c>
      <c r="E39" s="95">
        <v>0.27979728364583833</v>
      </c>
      <c r="F39" s="95">
        <v>0.27979728364583833</v>
      </c>
      <c r="G39" s="95">
        <v>0.27979728364583833</v>
      </c>
      <c r="H39" s="95">
        <v>0.31122582143679045</v>
      </c>
      <c r="I39" s="95">
        <v>0.31122582143679045</v>
      </c>
      <c r="J39" s="95">
        <v>0.31122582143679045</v>
      </c>
      <c r="K39" s="95">
        <v>0.31122582143679045</v>
      </c>
      <c r="L39" s="95">
        <v>0.31122582143679045</v>
      </c>
      <c r="M39" s="95">
        <v>0.31122582143679045</v>
      </c>
      <c r="N39" s="95">
        <v>0.31122582143679045</v>
      </c>
      <c r="O39" s="95">
        <v>0.25626112172416304</v>
      </c>
      <c r="P39" s="95">
        <v>0.25626112172416304</v>
      </c>
      <c r="Q39" s="95">
        <v>0.25626112172416304</v>
      </c>
      <c r="R39" s="95">
        <v>0.35396381250507181</v>
      </c>
      <c r="S39" s="95">
        <v>0.35396381250507181</v>
      </c>
      <c r="T39" s="28">
        <v>0.2663327092365988</v>
      </c>
      <c r="U39" s="28">
        <v>0.2663327092365988</v>
      </c>
      <c r="V39" s="28">
        <v>0.2663327092365988</v>
      </c>
      <c r="W39" s="28">
        <v>0.2663327092365988</v>
      </c>
      <c r="X39" s="28">
        <v>0.2663327092365988</v>
      </c>
      <c r="Y39" s="28">
        <v>0.2663327092365988</v>
      </c>
      <c r="Z39" s="28">
        <v>0.2663327092365988</v>
      </c>
      <c r="AA39" s="28">
        <v>0.2663327092365988</v>
      </c>
      <c r="AB39" s="28">
        <v>0.2663327092365988</v>
      </c>
      <c r="AC39" s="28">
        <v>0.2663327092365988</v>
      </c>
      <c r="AD39" s="28">
        <v>0.2663327092365988</v>
      </c>
      <c r="AE39" s="28">
        <v>0.2663327092365988</v>
      </c>
      <c r="AF39" s="28">
        <v>0.2663327092365988</v>
      </c>
      <c r="AG39" s="28">
        <v>0.2663327092365988</v>
      </c>
      <c r="AH39" s="28">
        <v>0.26454982042453484</v>
      </c>
      <c r="AI39" s="28">
        <v>0.26454982042453484</v>
      </c>
      <c r="AJ39" s="28">
        <v>0.26454982042453484</v>
      </c>
      <c r="AK39" s="28">
        <v>0.26454982042453484</v>
      </c>
      <c r="AL39" s="28">
        <v>0.26454982042453484</v>
      </c>
      <c r="AM39" s="28">
        <v>0.26454982042453484</v>
      </c>
      <c r="AN39" s="28">
        <v>0.26454982042453484</v>
      </c>
      <c r="AO39" s="28">
        <v>0.26454982042453484</v>
      </c>
      <c r="AP39" s="28">
        <v>0.26454982042453484</v>
      </c>
      <c r="AQ39" s="28">
        <v>0.26454982042453484</v>
      </c>
      <c r="AR39" s="28">
        <v>0.26454982042453484</v>
      </c>
      <c r="AS39" s="28">
        <v>0.26454982042453484</v>
      </c>
      <c r="AT39" s="28">
        <v>0.26454982042453484</v>
      </c>
      <c r="AU39" s="28">
        <v>0.26454982042453484</v>
      </c>
      <c r="AV39" s="28">
        <v>0.26454982042453484</v>
      </c>
      <c r="AW39" s="28">
        <v>0.26454982042453484</v>
      </c>
    </row>
    <row r="40" spans="1:49">
      <c r="A40" s="18"/>
      <c r="B40" s="18"/>
      <c r="C40" s="18"/>
      <c r="D40" s="18"/>
      <c r="E40" s="18"/>
      <c r="F40" s="20"/>
      <c r="G40" s="18"/>
      <c r="H40" s="92"/>
      <c r="I40" s="18"/>
      <c r="J40" s="18"/>
      <c r="K40" s="18"/>
      <c r="L40" s="18"/>
      <c r="M40" s="18"/>
      <c r="N40" s="18"/>
      <c r="O40" s="18"/>
      <c r="P40" s="20"/>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row>
    <row r="41" spans="1:49">
      <c r="A41" s="29" t="s">
        <v>51</v>
      </c>
      <c r="B41" s="18"/>
      <c r="C41" s="18"/>
      <c r="D41" s="18"/>
      <c r="E41" s="18"/>
      <c r="F41" s="20"/>
      <c r="G41" s="18"/>
      <c r="H41" s="92"/>
      <c r="I41" s="18"/>
      <c r="J41" s="18"/>
      <c r="K41" s="18"/>
      <c r="L41" s="18"/>
      <c r="M41" s="18"/>
      <c r="N41" s="18"/>
      <c r="O41" s="18"/>
      <c r="P41" s="20"/>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row>
    <row r="42" spans="1:49">
      <c r="A42" s="18" t="s">
        <v>52</v>
      </c>
      <c r="B42" s="18">
        <f t="shared" ref="B42:AW42" si="1">B60*159.7*B185/46/B234</f>
        <v>6.0259355170157125</v>
      </c>
      <c r="C42" s="18">
        <f t="shared" si="1"/>
        <v>6.855893454504506</v>
      </c>
      <c r="D42" s="18">
        <f t="shared" si="1"/>
        <v>6.0038396739515969</v>
      </c>
      <c r="E42" s="18">
        <f t="shared" si="1"/>
        <v>5.5989744830525865</v>
      </c>
      <c r="F42" s="20">
        <f t="shared" si="1"/>
        <v>6.7325738640189989</v>
      </c>
      <c r="G42" s="18">
        <f t="shared" si="1"/>
        <v>3.460543475429394</v>
      </c>
      <c r="H42" s="92">
        <f t="shared" si="1"/>
        <v>4.2214275665755183</v>
      </c>
      <c r="I42" s="18">
        <f t="shared" si="1"/>
        <v>5.3848190233214028</v>
      </c>
      <c r="J42" s="18">
        <f t="shared" si="1"/>
        <v>5.9910955468276113</v>
      </c>
      <c r="K42" s="18">
        <f t="shared" si="1"/>
        <v>6.3536589203424763</v>
      </c>
      <c r="L42" s="18">
        <f t="shared" si="1"/>
        <v>4.8697835097223194</v>
      </c>
      <c r="M42" s="18">
        <f t="shared" si="1"/>
        <v>6.4929145700096402</v>
      </c>
      <c r="N42" s="18">
        <f t="shared" si="1"/>
        <v>4.9968494853426888</v>
      </c>
      <c r="O42" s="18">
        <f t="shared" si="1"/>
        <v>5.8340900753445091</v>
      </c>
      <c r="P42" s="20">
        <f t="shared" si="1"/>
        <v>4.0706179597932168</v>
      </c>
      <c r="Q42" s="18">
        <f t="shared" si="1"/>
        <v>5.613795611433364</v>
      </c>
      <c r="R42" s="18">
        <f t="shared" si="1"/>
        <v>4.199717306345895</v>
      </c>
      <c r="S42" s="18">
        <f t="shared" si="1"/>
        <v>5.1147870253459145</v>
      </c>
      <c r="T42" s="18">
        <f t="shared" si="1"/>
        <v>6.0660213959810996</v>
      </c>
      <c r="U42" s="18">
        <f t="shared" si="1"/>
        <v>4.2524254869731442</v>
      </c>
      <c r="V42" s="18">
        <f t="shared" si="1"/>
        <v>5.8206227816869696</v>
      </c>
      <c r="W42" s="18">
        <f t="shared" si="1"/>
        <v>5.7335845144976032</v>
      </c>
      <c r="X42" s="18">
        <f t="shared" si="1"/>
        <v>6.3539080112020354</v>
      </c>
      <c r="Y42" s="18">
        <f t="shared" si="1"/>
        <v>5.4406644417834089</v>
      </c>
      <c r="Z42" s="18">
        <f t="shared" si="1"/>
        <v>5.1660923314451317</v>
      </c>
      <c r="AA42" s="18">
        <f t="shared" si="1"/>
        <v>5.2990764144083213</v>
      </c>
      <c r="AB42" s="18">
        <f t="shared" si="1"/>
        <v>5.5598670149921698</v>
      </c>
      <c r="AC42" s="18">
        <f t="shared" si="1"/>
        <v>5.3799566882396235</v>
      </c>
      <c r="AD42" s="18">
        <f t="shared" si="1"/>
        <v>6.2486246673822539</v>
      </c>
      <c r="AE42" s="18">
        <f t="shared" si="1"/>
        <v>5.6817172417289497</v>
      </c>
      <c r="AF42" s="18">
        <f t="shared" si="1"/>
        <v>3.4161769846986876</v>
      </c>
      <c r="AG42" s="18">
        <f t="shared" si="1"/>
        <v>5.6952128267415087</v>
      </c>
      <c r="AH42" s="18">
        <f t="shared" si="1"/>
        <v>5.9581507742638946</v>
      </c>
      <c r="AI42" s="18">
        <f t="shared" si="1"/>
        <v>6.1175802298000432</v>
      </c>
      <c r="AJ42" s="18">
        <f t="shared" si="1"/>
        <v>6.312630871934152</v>
      </c>
      <c r="AK42" s="18">
        <f t="shared" si="1"/>
        <v>5.4670115877548122</v>
      </c>
      <c r="AL42" s="18">
        <f t="shared" si="1"/>
        <v>5.9018664567819039</v>
      </c>
      <c r="AM42" s="18">
        <f t="shared" si="1"/>
        <v>5.7170835543848693</v>
      </c>
      <c r="AN42" s="18">
        <f t="shared" si="1"/>
        <v>5.9352187282538313</v>
      </c>
      <c r="AO42" s="18">
        <f t="shared" si="1"/>
        <v>4.7327745581706226</v>
      </c>
      <c r="AP42" s="18">
        <f t="shared" si="1"/>
        <v>4.7230854187211042</v>
      </c>
      <c r="AQ42" s="18">
        <f t="shared" si="1"/>
        <v>5.6299200224216541</v>
      </c>
      <c r="AR42" s="18">
        <f t="shared" si="1"/>
        <v>5.7426350251941507</v>
      </c>
      <c r="AS42" s="18">
        <f t="shared" si="1"/>
        <v>4.3387190432727252</v>
      </c>
      <c r="AT42" s="18">
        <f t="shared" si="1"/>
        <v>5.5013822573425308</v>
      </c>
      <c r="AU42" s="18">
        <f t="shared" si="1"/>
        <v>5.1484570179453097</v>
      </c>
      <c r="AV42" s="18">
        <f t="shared" si="1"/>
        <v>5.684203931440841</v>
      </c>
      <c r="AW42" s="18">
        <f t="shared" si="1"/>
        <v>6.0691366832786544</v>
      </c>
    </row>
    <row r="43" spans="1:49">
      <c r="A43" s="18" t="s">
        <v>53</v>
      </c>
      <c r="B43" s="18">
        <f t="shared" ref="B43:AW43" si="2">(B63+B67)*71.85*B185*2/46/B234</f>
        <v>10.842804108297919</v>
      </c>
      <c r="C43" s="18">
        <f t="shared" si="2"/>
        <v>10.839557785842937</v>
      </c>
      <c r="D43" s="18">
        <f t="shared" si="2"/>
        <v>11.856370837191786</v>
      </c>
      <c r="E43" s="18">
        <f t="shared" si="2"/>
        <v>10.663840401434259</v>
      </c>
      <c r="F43" s="20">
        <f t="shared" si="2"/>
        <v>10.340368962773914</v>
      </c>
      <c r="G43" s="18">
        <f t="shared" si="2"/>
        <v>13.357866031724015</v>
      </c>
      <c r="H43" s="92">
        <f t="shared" si="2"/>
        <v>11.071004762039717</v>
      </c>
      <c r="I43" s="18">
        <f t="shared" si="2"/>
        <v>10.746188801171687</v>
      </c>
      <c r="J43" s="18">
        <f t="shared" si="2"/>
        <v>11.003497282567217</v>
      </c>
      <c r="K43" s="18">
        <f t="shared" si="2"/>
        <v>10.707923316325855</v>
      </c>
      <c r="L43" s="18">
        <f t="shared" si="2"/>
        <v>11.716884275874973</v>
      </c>
      <c r="M43" s="18">
        <f t="shared" si="2"/>
        <v>10.689489401078488</v>
      </c>
      <c r="N43" s="18">
        <f t="shared" si="2"/>
        <v>11.463765706578821</v>
      </c>
      <c r="O43" s="18">
        <f t="shared" si="2"/>
        <v>10.137530016290723</v>
      </c>
      <c r="P43" s="20">
        <f t="shared" si="2"/>
        <v>10.513960671577093</v>
      </c>
      <c r="Q43" s="18">
        <f t="shared" si="2"/>
        <v>10.362082526954158</v>
      </c>
      <c r="R43" s="18">
        <f t="shared" si="2"/>
        <v>12.626819129494669</v>
      </c>
      <c r="S43" s="18">
        <f t="shared" si="2"/>
        <v>11.775592181427658</v>
      </c>
      <c r="T43" s="18">
        <f t="shared" si="2"/>
        <v>10.252974105227388</v>
      </c>
      <c r="U43" s="18">
        <f t="shared" si="2"/>
        <v>11.149434215628474</v>
      </c>
      <c r="V43" s="18">
        <f t="shared" si="2"/>
        <v>10.251558456743609</v>
      </c>
      <c r="W43" s="18">
        <f t="shared" si="2"/>
        <v>11.043827566048494</v>
      </c>
      <c r="X43" s="18">
        <f t="shared" si="2"/>
        <v>10.593177103413559</v>
      </c>
      <c r="Y43" s="18">
        <f t="shared" si="2"/>
        <v>12.030039931144826</v>
      </c>
      <c r="Z43" s="18">
        <f t="shared" si="2"/>
        <v>12.102968753428591</v>
      </c>
      <c r="AA43" s="18">
        <f t="shared" si="2"/>
        <v>10.649484175371843</v>
      </c>
      <c r="AB43" s="18">
        <f t="shared" si="2"/>
        <v>11.238280001994942</v>
      </c>
      <c r="AC43" s="18">
        <f t="shared" si="2"/>
        <v>12.48635033138285</v>
      </c>
      <c r="AD43" s="18">
        <f t="shared" si="2"/>
        <v>10.715598485780744</v>
      </c>
      <c r="AE43" s="18">
        <f t="shared" si="2"/>
        <v>11.312382950295724</v>
      </c>
      <c r="AF43" s="18">
        <f t="shared" si="2"/>
        <v>13.887956804428486</v>
      </c>
      <c r="AG43" s="18">
        <f t="shared" si="2"/>
        <v>10.844161798625677</v>
      </c>
      <c r="AH43" s="18">
        <f t="shared" si="2"/>
        <v>11.675054481366814</v>
      </c>
      <c r="AI43" s="18">
        <f t="shared" si="2"/>
        <v>11.532377297905656</v>
      </c>
      <c r="AJ43" s="18">
        <f t="shared" si="2"/>
        <v>11.523947635397695</v>
      </c>
      <c r="AK43" s="18">
        <f t="shared" si="2"/>
        <v>12.28002265464543</v>
      </c>
      <c r="AL43" s="18">
        <f t="shared" si="2"/>
        <v>10.563648343212588</v>
      </c>
      <c r="AM43" s="18">
        <f t="shared" si="2"/>
        <v>10.514771231517056</v>
      </c>
      <c r="AN43" s="18">
        <f t="shared" si="2"/>
        <v>10.800081223487226</v>
      </c>
      <c r="AO43" s="18">
        <f t="shared" si="2"/>
        <v>11.863845739499691</v>
      </c>
      <c r="AP43" s="18">
        <f t="shared" si="2"/>
        <v>11.802483400796845</v>
      </c>
      <c r="AQ43" s="18">
        <f t="shared" si="2"/>
        <v>11.188485406669429</v>
      </c>
      <c r="AR43" s="18">
        <f t="shared" si="2"/>
        <v>10.348018423164962</v>
      </c>
      <c r="AS43" s="18">
        <f t="shared" si="2"/>
        <v>12.419737625227789</v>
      </c>
      <c r="AT43" s="18">
        <f t="shared" si="2"/>
        <v>10.553134199665648</v>
      </c>
      <c r="AU43" s="18">
        <f t="shared" si="2"/>
        <v>11.455744326964167</v>
      </c>
      <c r="AV43" s="18">
        <f t="shared" si="2"/>
        <v>10.708926142347087</v>
      </c>
      <c r="AW43" s="18">
        <f t="shared" si="2"/>
        <v>11.696599406129907</v>
      </c>
    </row>
    <row r="44" spans="1:49">
      <c r="A44" s="18" t="s">
        <v>54</v>
      </c>
      <c r="B44" s="18">
        <f t="shared" ref="B44:AW44" si="3">B215/2*B185/23*18.016</f>
        <v>2.0399326043465829</v>
      </c>
      <c r="C44" s="18">
        <f t="shared" si="3"/>
        <v>2.0335118131940058</v>
      </c>
      <c r="D44" s="18">
        <f t="shared" si="3"/>
        <v>2.0313393968918541</v>
      </c>
      <c r="E44" s="18">
        <f t="shared" si="3"/>
        <v>2.0313868703484093</v>
      </c>
      <c r="F44" s="20">
        <f t="shared" si="3"/>
        <v>2.0320763369822505</v>
      </c>
      <c r="G44" s="18">
        <f t="shared" si="3"/>
        <v>2.0044236635596073</v>
      </c>
      <c r="H44" s="92">
        <f t="shared" si="3"/>
        <v>2.0324028019969878</v>
      </c>
      <c r="I44" s="18">
        <f t="shared" si="3"/>
        <v>2.0400723703820409</v>
      </c>
      <c r="J44" s="18">
        <f t="shared" si="3"/>
        <v>2.035355107245862</v>
      </c>
      <c r="K44" s="18">
        <f t="shared" si="3"/>
        <v>2.0354527691112034</v>
      </c>
      <c r="L44" s="18">
        <f t="shared" si="3"/>
        <v>2.0297001000882684</v>
      </c>
      <c r="M44" s="18">
        <f t="shared" si="3"/>
        <v>2.0470581533994183</v>
      </c>
      <c r="N44" s="18">
        <f t="shared" si="3"/>
        <v>2.0204522350251555</v>
      </c>
      <c r="O44" s="18">
        <f t="shared" si="3"/>
        <v>2.0311168765450516</v>
      </c>
      <c r="P44" s="20">
        <f t="shared" si="3"/>
        <v>2.0431212464737838</v>
      </c>
      <c r="Q44" s="18">
        <f t="shared" si="3"/>
        <v>2.0543378920748521</v>
      </c>
      <c r="R44" s="18">
        <f t="shared" si="3"/>
        <v>2.0267064493279192</v>
      </c>
      <c r="S44" s="18">
        <f t="shared" si="3"/>
        <v>2.0438909618488359</v>
      </c>
      <c r="T44" s="18">
        <f t="shared" si="3"/>
        <v>2.0254009050110464</v>
      </c>
      <c r="U44" s="18">
        <f t="shared" si="3"/>
        <v>2.0416977798202485</v>
      </c>
      <c r="V44" s="18">
        <f t="shared" si="3"/>
        <v>2.0561372210826971</v>
      </c>
      <c r="W44" s="18">
        <f t="shared" si="3"/>
        <v>2.0435041492158232</v>
      </c>
      <c r="X44" s="18">
        <f t="shared" si="3"/>
        <v>2.0322542103961334</v>
      </c>
      <c r="Y44" s="18">
        <f t="shared" si="3"/>
        <v>2.0061448229475642</v>
      </c>
      <c r="Z44" s="18">
        <f t="shared" si="3"/>
        <v>2.0230293068356016</v>
      </c>
      <c r="AA44" s="18">
        <f t="shared" si="3"/>
        <v>2.050764173243937</v>
      </c>
      <c r="AB44" s="18">
        <f t="shared" si="3"/>
        <v>2.0412422884547681</v>
      </c>
      <c r="AC44" s="18">
        <f t="shared" si="3"/>
        <v>2.0053891200333656</v>
      </c>
      <c r="AD44" s="18">
        <f t="shared" si="3"/>
        <v>2.051594893070471</v>
      </c>
      <c r="AE44" s="18">
        <f t="shared" si="3"/>
        <v>2.0516810336128515</v>
      </c>
      <c r="AF44" s="18">
        <f t="shared" si="3"/>
        <v>2.0093930929941846</v>
      </c>
      <c r="AG44" s="18">
        <f t="shared" si="3"/>
        <v>2.0627442803429044</v>
      </c>
      <c r="AH44" s="18">
        <f t="shared" si="3"/>
        <v>2.0279153014217162</v>
      </c>
      <c r="AI44" s="18">
        <f t="shared" si="3"/>
        <v>2.0221529568551246</v>
      </c>
      <c r="AJ44" s="18">
        <f t="shared" si="3"/>
        <v>2.0415846012604084</v>
      </c>
      <c r="AK44" s="18">
        <f t="shared" si="3"/>
        <v>2.0299678447287812</v>
      </c>
      <c r="AL44" s="18">
        <f t="shared" si="3"/>
        <v>2.050208514430786</v>
      </c>
      <c r="AM44" s="18">
        <f t="shared" si="3"/>
        <v>2.0455118851990655</v>
      </c>
      <c r="AN44" s="18">
        <f t="shared" si="3"/>
        <v>2.0349767356808757</v>
      </c>
      <c r="AO44" s="18">
        <f t="shared" si="3"/>
        <v>2.0289681973013005</v>
      </c>
      <c r="AP44" s="18">
        <f t="shared" si="3"/>
        <v>2.0049221244703053</v>
      </c>
      <c r="AQ44" s="18">
        <f t="shared" si="3"/>
        <v>2.0269813828429619</v>
      </c>
      <c r="AR44" s="18">
        <f t="shared" si="3"/>
        <v>2.0348546741711262</v>
      </c>
      <c r="AS44" s="18">
        <f t="shared" si="3"/>
        <v>2.0283558501758563</v>
      </c>
      <c r="AT44" s="18">
        <f t="shared" si="3"/>
        <v>2.0450462218240339</v>
      </c>
      <c r="AU44" s="18">
        <f t="shared" si="3"/>
        <v>2.0469458308827648</v>
      </c>
      <c r="AV44" s="18">
        <f t="shared" si="3"/>
        <v>2.0428168238345581</v>
      </c>
      <c r="AW44" s="18">
        <f t="shared" si="3"/>
        <v>2.0264300966249755</v>
      </c>
    </row>
    <row r="45" spans="1:49">
      <c r="A45" s="19" t="s">
        <v>55</v>
      </c>
      <c r="B45" s="19">
        <f t="shared" ref="B45:AW45" si="4">16/38*B31+16/70.914*B32</f>
        <v>0</v>
      </c>
      <c r="C45" s="19">
        <f t="shared" si="4"/>
        <v>0</v>
      </c>
      <c r="D45" s="19">
        <f t="shared" si="4"/>
        <v>0</v>
      </c>
      <c r="E45" s="19">
        <f t="shared" si="4"/>
        <v>0</v>
      </c>
      <c r="F45" s="30">
        <f t="shared" si="4"/>
        <v>0</v>
      </c>
      <c r="G45" s="19">
        <f t="shared" si="4"/>
        <v>0</v>
      </c>
      <c r="H45" s="97">
        <f t="shared" si="4"/>
        <v>0</v>
      </c>
      <c r="I45" s="19">
        <f t="shared" si="4"/>
        <v>0</v>
      </c>
      <c r="J45" s="19">
        <f t="shared" si="4"/>
        <v>0</v>
      </c>
      <c r="K45" s="19">
        <f t="shared" si="4"/>
        <v>0</v>
      </c>
      <c r="L45" s="19">
        <f t="shared" si="4"/>
        <v>0</v>
      </c>
      <c r="M45" s="19">
        <f t="shared" si="4"/>
        <v>0</v>
      </c>
      <c r="N45" s="19">
        <f t="shared" si="4"/>
        <v>0</v>
      </c>
      <c r="O45" s="19">
        <f t="shared" si="4"/>
        <v>0</v>
      </c>
      <c r="P45" s="30">
        <f t="shared" si="4"/>
        <v>0</v>
      </c>
      <c r="Q45" s="19">
        <f t="shared" si="4"/>
        <v>0</v>
      </c>
      <c r="R45" s="19">
        <f t="shared" si="4"/>
        <v>0</v>
      </c>
      <c r="S45" s="18">
        <f t="shared" si="4"/>
        <v>0</v>
      </c>
      <c r="T45" s="18">
        <f t="shared" si="4"/>
        <v>0</v>
      </c>
      <c r="U45" s="18">
        <f t="shared" si="4"/>
        <v>9.0250162168260145E-4</v>
      </c>
      <c r="V45" s="18">
        <f t="shared" si="4"/>
        <v>0</v>
      </c>
      <c r="W45" s="18">
        <f t="shared" si="4"/>
        <v>0</v>
      </c>
      <c r="X45" s="18">
        <f t="shared" si="4"/>
        <v>9.0250162168260145E-4</v>
      </c>
      <c r="Y45" s="18">
        <f t="shared" si="4"/>
        <v>0</v>
      </c>
      <c r="Z45" s="18">
        <f t="shared" si="4"/>
        <v>9.0250162168260145E-4</v>
      </c>
      <c r="AA45" s="18">
        <f t="shared" si="4"/>
        <v>0</v>
      </c>
      <c r="AB45" s="18">
        <f t="shared" si="4"/>
        <v>0</v>
      </c>
      <c r="AC45" s="18">
        <f t="shared" si="4"/>
        <v>0</v>
      </c>
      <c r="AD45" s="18">
        <f t="shared" si="4"/>
        <v>0</v>
      </c>
      <c r="AE45" s="18">
        <f t="shared" si="4"/>
        <v>9.0250162168260145E-4</v>
      </c>
      <c r="AF45" s="18">
        <f t="shared" si="4"/>
        <v>0</v>
      </c>
      <c r="AG45" s="18">
        <f t="shared" si="4"/>
        <v>0</v>
      </c>
      <c r="AH45" s="18">
        <f t="shared" si="4"/>
        <v>0</v>
      </c>
      <c r="AI45" s="18">
        <f t="shared" si="4"/>
        <v>9.0250162168260145E-4</v>
      </c>
      <c r="AJ45" s="18">
        <f t="shared" si="4"/>
        <v>0</v>
      </c>
      <c r="AK45" s="18">
        <f t="shared" si="4"/>
        <v>0</v>
      </c>
      <c r="AL45" s="18">
        <f t="shared" si="4"/>
        <v>0</v>
      </c>
      <c r="AM45" s="18">
        <f t="shared" si="4"/>
        <v>9.0250162168260145E-4</v>
      </c>
      <c r="AN45" s="18">
        <f t="shared" si="4"/>
        <v>0</v>
      </c>
      <c r="AO45" s="18">
        <f t="shared" si="4"/>
        <v>0</v>
      </c>
      <c r="AP45" s="18">
        <f t="shared" si="4"/>
        <v>0</v>
      </c>
      <c r="AQ45" s="18">
        <f t="shared" si="4"/>
        <v>0</v>
      </c>
      <c r="AR45" s="18">
        <f t="shared" si="4"/>
        <v>9.0250162168260145E-4</v>
      </c>
      <c r="AS45" s="18">
        <f t="shared" si="4"/>
        <v>0</v>
      </c>
      <c r="AT45" s="18">
        <f t="shared" si="4"/>
        <v>0</v>
      </c>
      <c r="AU45" s="18">
        <f t="shared" si="4"/>
        <v>0</v>
      </c>
      <c r="AV45" s="18">
        <f t="shared" si="4"/>
        <v>0</v>
      </c>
      <c r="AW45" s="18">
        <f t="shared" si="4"/>
        <v>9.0250162168260145E-4</v>
      </c>
    </row>
    <row r="46" spans="1:49">
      <c r="A46" s="18" t="s">
        <v>56</v>
      </c>
      <c r="B46" s="64">
        <f t="shared" ref="B46:AW46" si="5">B22+B23+B24+B26+B27+B28+B29+B30+B31+B32+B42+B43+B44-B45</f>
        <v>101.41769769214788</v>
      </c>
      <c r="C46" s="64">
        <f t="shared" si="5"/>
        <v>101.70867505252478</v>
      </c>
      <c r="D46" s="64">
        <f t="shared" si="5"/>
        <v>101.5098994479058</v>
      </c>
      <c r="E46" s="64">
        <f t="shared" si="5"/>
        <v>100.62848295713393</v>
      </c>
      <c r="F46" s="60">
        <f t="shared" si="5"/>
        <v>101.18153962575768</v>
      </c>
      <c r="G46" s="64">
        <f t="shared" si="5"/>
        <v>99.822391895781536</v>
      </c>
      <c r="H46" s="114">
        <f t="shared" si="5"/>
        <v>100.17931271744777</v>
      </c>
      <c r="I46" s="64">
        <f t="shared" si="5"/>
        <v>101.2313675553265</v>
      </c>
      <c r="J46" s="64">
        <f t="shared" si="5"/>
        <v>101.6436442256113</v>
      </c>
      <c r="K46" s="64">
        <f t="shared" si="5"/>
        <v>101.59146271077833</v>
      </c>
      <c r="L46" s="64">
        <f t="shared" si="5"/>
        <v>101.03894006632746</v>
      </c>
      <c r="M46" s="64">
        <f t="shared" si="5"/>
        <v>102.20533540839617</v>
      </c>
      <c r="N46" s="64">
        <f t="shared" si="5"/>
        <v>100.40247867000217</v>
      </c>
      <c r="O46" s="64">
        <f t="shared" si="5"/>
        <v>100.83231886360102</v>
      </c>
      <c r="P46" s="60">
        <f t="shared" si="5"/>
        <v>100.20176382838359</v>
      </c>
      <c r="Q46" s="64">
        <f t="shared" si="5"/>
        <v>101.72797074448417</v>
      </c>
      <c r="R46" s="64">
        <f t="shared" si="5"/>
        <v>100.90047873523646</v>
      </c>
      <c r="S46" s="64">
        <f t="shared" si="5"/>
        <v>101.64825106872716</v>
      </c>
      <c r="T46" s="64">
        <f t="shared" si="5"/>
        <v>100.63003317902216</v>
      </c>
      <c r="U46" s="64">
        <f t="shared" si="5"/>
        <v>100.56035925155606</v>
      </c>
      <c r="V46" s="64">
        <f t="shared" si="5"/>
        <v>101.49483265861016</v>
      </c>
      <c r="W46" s="64">
        <f t="shared" si="5"/>
        <v>101.28472535440233</v>
      </c>
      <c r="X46" s="64">
        <f t="shared" si="5"/>
        <v>101.05937504469463</v>
      </c>
      <c r="Y46" s="64">
        <f t="shared" si="5"/>
        <v>100.06791075226278</v>
      </c>
      <c r="Z46" s="64">
        <f t="shared" si="5"/>
        <v>100.70751875413801</v>
      </c>
      <c r="AA46" s="64">
        <f t="shared" si="5"/>
        <v>100.98692416959297</v>
      </c>
      <c r="AB46" s="64">
        <f t="shared" si="5"/>
        <v>101.41402536089967</v>
      </c>
      <c r="AC46" s="64">
        <f t="shared" si="5"/>
        <v>100.18157524598907</v>
      </c>
      <c r="AD46" s="64">
        <f t="shared" si="5"/>
        <v>101.71147180224369</v>
      </c>
      <c r="AE46" s="64">
        <f t="shared" si="5"/>
        <v>102.06337796691876</v>
      </c>
      <c r="AF46" s="64">
        <f t="shared" si="5"/>
        <v>100.17774850274652</v>
      </c>
      <c r="AG46" s="64">
        <f t="shared" si="5"/>
        <v>101.94431301134406</v>
      </c>
      <c r="AH46" s="64">
        <f t="shared" si="5"/>
        <v>101.25228810372138</v>
      </c>
      <c r="AI46" s="64">
        <f t="shared" si="5"/>
        <v>101.1373849829159</v>
      </c>
      <c r="AJ46" s="64">
        <f t="shared" si="5"/>
        <v>102.0037179078459</v>
      </c>
      <c r="AK46" s="64">
        <f t="shared" si="5"/>
        <v>101.35417497564323</v>
      </c>
      <c r="AL46" s="64">
        <f t="shared" si="5"/>
        <v>101.39603858260584</v>
      </c>
      <c r="AM46" s="64">
        <f t="shared" si="5"/>
        <v>101.1092146438131</v>
      </c>
      <c r="AN46" s="64">
        <f t="shared" si="5"/>
        <v>101.03007542873991</v>
      </c>
      <c r="AO46" s="64">
        <f t="shared" si="5"/>
        <v>100.64799912101148</v>
      </c>
      <c r="AP46" s="64">
        <f t="shared" si="5"/>
        <v>99.476922770747095</v>
      </c>
      <c r="AQ46" s="64">
        <f t="shared" si="5"/>
        <v>100.71917652059848</v>
      </c>
      <c r="AR46" s="64">
        <f t="shared" si="5"/>
        <v>100.59398215064374</v>
      </c>
      <c r="AS46" s="64">
        <f t="shared" si="5"/>
        <v>100.46309623692305</v>
      </c>
      <c r="AT46" s="64">
        <f t="shared" si="5"/>
        <v>100.96418338668627</v>
      </c>
      <c r="AU46" s="64">
        <f t="shared" si="5"/>
        <v>101.55611763980463</v>
      </c>
      <c r="AV46" s="64">
        <f t="shared" si="5"/>
        <v>101.01989568447684</v>
      </c>
      <c r="AW46" s="64">
        <f t="shared" si="5"/>
        <v>101.48766821506018</v>
      </c>
    </row>
    <row r="47" spans="1:49">
      <c r="A47" s="18"/>
      <c r="B47" s="18"/>
      <c r="C47" s="18"/>
      <c r="D47" s="18"/>
      <c r="E47" s="18"/>
      <c r="F47" s="20"/>
      <c r="G47" s="18"/>
      <c r="H47" s="92"/>
      <c r="I47" s="18"/>
      <c r="J47" s="18"/>
      <c r="K47" s="18"/>
      <c r="L47" s="18"/>
      <c r="M47" s="18"/>
      <c r="N47" s="18"/>
      <c r="O47" s="18"/>
      <c r="P47" s="20"/>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row>
    <row r="48" spans="1:49">
      <c r="A48" s="21" t="s">
        <v>57</v>
      </c>
      <c r="B48" s="31">
        <f t="shared" ref="B48:AW48" si="6">B60/(B60+B63+B67)</f>
        <v>0.3333664484100155</v>
      </c>
      <c r="C48" s="31">
        <f t="shared" si="6"/>
        <v>0.36270037771553415</v>
      </c>
      <c r="D48" s="31">
        <f t="shared" si="6"/>
        <v>0.31302057953379026</v>
      </c>
      <c r="E48" s="31">
        <f t="shared" si="6"/>
        <v>0.32085520059827582</v>
      </c>
      <c r="F48" s="31">
        <f t="shared" si="6"/>
        <v>0.3694289746103519</v>
      </c>
      <c r="G48" s="31">
        <f t="shared" si="6"/>
        <v>0.1890416954595929</v>
      </c>
      <c r="H48" s="62">
        <f t="shared" si="6"/>
        <v>0.25545530665053973</v>
      </c>
      <c r="I48" s="31">
        <f t="shared" si="6"/>
        <v>0.31076683477819472</v>
      </c>
      <c r="J48" s="31">
        <f t="shared" si="6"/>
        <v>0.32882413608888761</v>
      </c>
      <c r="K48" s="31">
        <f t="shared" si="6"/>
        <v>0.34807254458479508</v>
      </c>
      <c r="L48" s="31">
        <f t="shared" si="6"/>
        <v>0.27218781916326068</v>
      </c>
      <c r="M48" s="31">
        <f t="shared" si="6"/>
        <v>0.35340196511412564</v>
      </c>
      <c r="N48" s="31">
        <f t="shared" si="6"/>
        <v>0.28171856148222807</v>
      </c>
      <c r="O48" s="31">
        <f t="shared" si="6"/>
        <v>0.34116759861575691</v>
      </c>
      <c r="P48" s="31">
        <f t="shared" si="6"/>
        <v>0.25836605222740266</v>
      </c>
      <c r="Q48" s="31">
        <f t="shared" si="6"/>
        <v>0.32772438670811843</v>
      </c>
      <c r="R48" s="31">
        <f t="shared" si="6"/>
        <v>0.23034306334497109</v>
      </c>
      <c r="S48" s="18">
        <f t="shared" si="6"/>
        <v>0.28100894181967745</v>
      </c>
      <c r="T48" s="18">
        <f t="shared" si="6"/>
        <v>0.3474121030872877</v>
      </c>
      <c r="U48" s="18">
        <f t="shared" si="6"/>
        <v>0.25550417528566516</v>
      </c>
      <c r="V48" s="18">
        <f t="shared" si="6"/>
        <v>0.33814051580824939</v>
      </c>
      <c r="W48" s="18">
        <f t="shared" si="6"/>
        <v>0.31840748374541172</v>
      </c>
      <c r="X48" s="18">
        <f t="shared" si="6"/>
        <v>0.35053023284045193</v>
      </c>
      <c r="Y48" s="18">
        <f t="shared" si="6"/>
        <v>0.28924063910800385</v>
      </c>
      <c r="Z48" s="18">
        <f t="shared" si="6"/>
        <v>0.27749860016574895</v>
      </c>
      <c r="AA48" s="18">
        <f t="shared" si="6"/>
        <v>0.30926704190439691</v>
      </c>
      <c r="AB48" s="18">
        <f t="shared" si="6"/>
        <v>0.30803523085663148</v>
      </c>
      <c r="AC48" s="18">
        <f t="shared" si="6"/>
        <v>0.27938283420498849</v>
      </c>
      <c r="AD48" s="18">
        <f t="shared" si="6"/>
        <v>0.34413784270566733</v>
      </c>
      <c r="AE48" s="18">
        <f t="shared" si="6"/>
        <v>0.3112646219241389</v>
      </c>
      <c r="AF48" s="18">
        <f t="shared" si="6"/>
        <v>0.18122511024403171</v>
      </c>
      <c r="AG48" s="18">
        <f t="shared" si="6"/>
        <v>0.32091497080632925</v>
      </c>
      <c r="AH48" s="18">
        <f t="shared" si="6"/>
        <v>0.31469424665476586</v>
      </c>
      <c r="AI48" s="18">
        <f t="shared" si="6"/>
        <v>0.32310012048187553</v>
      </c>
      <c r="AJ48" s="18">
        <f t="shared" si="6"/>
        <v>0.33016386659465874</v>
      </c>
      <c r="AK48" s="18">
        <f t="shared" si="6"/>
        <v>0.28601638996373296</v>
      </c>
      <c r="AL48" s="18">
        <f t="shared" si="6"/>
        <v>0.3345406141409919</v>
      </c>
      <c r="AM48" s="18">
        <f t="shared" si="6"/>
        <v>0.32851889816891572</v>
      </c>
      <c r="AN48" s="18">
        <f t="shared" si="6"/>
        <v>0.33087747800488376</v>
      </c>
      <c r="AO48" s="18">
        <f t="shared" si="6"/>
        <v>0.26414143270872886</v>
      </c>
      <c r="AP48" s="18">
        <f t="shared" si="6"/>
        <v>0.26475148723132097</v>
      </c>
      <c r="AQ48" s="18">
        <f t="shared" si="6"/>
        <v>0.3116623309449279</v>
      </c>
      <c r="AR48" s="18">
        <f t="shared" si="6"/>
        <v>0.33304473859896155</v>
      </c>
      <c r="AS48" s="18">
        <f t="shared" si="6"/>
        <v>0.23916240956725468</v>
      </c>
      <c r="AT48" s="18">
        <f t="shared" si="6"/>
        <v>0.31929952236546366</v>
      </c>
      <c r="AU48" s="18">
        <f t="shared" si="6"/>
        <v>0.28794954626918878</v>
      </c>
      <c r="AV48" s="18">
        <f t="shared" si="6"/>
        <v>0.32323252658341162</v>
      </c>
      <c r="AW48" s="18">
        <f t="shared" si="6"/>
        <v>0.318287913961666</v>
      </c>
    </row>
    <row r="49" spans="1:49">
      <c r="F49" s="12"/>
      <c r="H49" s="83"/>
      <c r="P49" s="12"/>
    </row>
    <row r="50" spans="1:49">
      <c r="A50" s="32" t="s">
        <v>58</v>
      </c>
      <c r="F50" s="12"/>
      <c r="H50" s="83"/>
      <c r="P50" s="1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row>
    <row r="51" spans="1:49">
      <c r="A51" s="33" t="s">
        <v>59</v>
      </c>
      <c r="F51" s="12"/>
      <c r="H51" s="83"/>
      <c r="P51" s="12"/>
      <c r="S51" s="65"/>
      <c r="T51" s="65"/>
      <c r="U51" s="65"/>
      <c r="V51" s="65"/>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row>
    <row r="52" spans="1:49">
      <c r="A52" s="28" t="s">
        <v>60</v>
      </c>
      <c r="B52" s="28">
        <f t="shared" ref="B52:AW52" si="7">B$234*B188</f>
        <v>6.9249474405152096</v>
      </c>
      <c r="C52" s="28">
        <f t="shared" si="7"/>
        <v>6.8216211291236855</v>
      </c>
      <c r="D52" s="28">
        <f t="shared" si="7"/>
        <v>6.8941074422248763</v>
      </c>
      <c r="E52" s="28">
        <f t="shared" si="7"/>
        <v>7.009053643232491</v>
      </c>
      <c r="F52" s="34">
        <f t="shared" si="7"/>
        <v>6.9067233207191006</v>
      </c>
      <c r="G52" s="28">
        <f t="shared" si="7"/>
        <v>6.8846345649103844</v>
      </c>
      <c r="H52" s="98">
        <f t="shared" si="7"/>
        <v>7.1147219731839586</v>
      </c>
      <c r="I52" s="28">
        <f t="shared" si="7"/>
        <v>6.9065554970330698</v>
      </c>
      <c r="J52" s="28">
        <f t="shared" si="7"/>
        <v>6.7759746196405439</v>
      </c>
      <c r="K52" s="28">
        <f t="shared" si="7"/>
        <v>6.8230902392869428</v>
      </c>
      <c r="L52" s="28">
        <f t="shared" si="7"/>
        <v>6.8313189447255986</v>
      </c>
      <c r="M52" s="28">
        <f t="shared" si="7"/>
        <v>6.8158410639420826</v>
      </c>
      <c r="N52" s="28">
        <f t="shared" si="7"/>
        <v>6.8265841709282515</v>
      </c>
      <c r="O52" s="28">
        <f t="shared" si="7"/>
        <v>6.8940159615629435</v>
      </c>
      <c r="P52" s="34">
        <f t="shared" si="7"/>
        <v>7.1568591495301446</v>
      </c>
      <c r="Q52" s="28">
        <f t="shared" si="7"/>
        <v>6.9377719786824841</v>
      </c>
      <c r="R52" s="28">
        <f t="shared" si="7"/>
        <v>6.9768300149248175</v>
      </c>
      <c r="S52" s="28">
        <f t="shared" si="7"/>
        <v>6.9938246441579279</v>
      </c>
      <c r="T52" s="28">
        <f t="shared" si="7"/>
        <v>6.9210512915774167</v>
      </c>
      <c r="U52" s="28">
        <f t="shared" si="7"/>
        <v>7.1236530879620945</v>
      </c>
      <c r="V52" s="28">
        <f t="shared" si="7"/>
        <v>7.0749785261332407</v>
      </c>
      <c r="W52" s="28">
        <f t="shared" si="7"/>
        <v>7.0756314601426853</v>
      </c>
      <c r="X52" s="28">
        <f t="shared" si="7"/>
        <v>6.9829956378097693</v>
      </c>
      <c r="Y52" s="28">
        <f t="shared" si="7"/>
        <v>6.9686954603359066</v>
      </c>
      <c r="Z52" s="28">
        <f t="shared" si="7"/>
        <v>6.9788255734321902</v>
      </c>
      <c r="AA52" s="28">
        <f t="shared" si="7"/>
        <v>7.1993897433467549</v>
      </c>
      <c r="AB52" s="28">
        <f t="shared" si="7"/>
        <v>7.0016720154828986</v>
      </c>
      <c r="AC52" s="28">
        <f t="shared" si="7"/>
        <v>6.8316741650870254</v>
      </c>
      <c r="AD52" s="28">
        <f t="shared" si="7"/>
        <v>7.0335186261221514</v>
      </c>
      <c r="AE52" s="28">
        <f t="shared" si="7"/>
        <v>6.944227665199624</v>
      </c>
      <c r="AF52" s="28">
        <f t="shared" si="7"/>
        <v>6.9880609642842337</v>
      </c>
      <c r="AG52" s="28">
        <f t="shared" si="7"/>
        <v>7.1507685265145806</v>
      </c>
      <c r="AH52" s="28">
        <f t="shared" si="7"/>
        <v>6.8752102413081051</v>
      </c>
      <c r="AI52" s="28">
        <f t="shared" si="7"/>
        <v>6.8854502812139389</v>
      </c>
      <c r="AJ52" s="28">
        <f t="shared" si="7"/>
        <v>6.8890127060207202</v>
      </c>
      <c r="AK52" s="28">
        <f t="shared" si="7"/>
        <v>6.8917282140625744</v>
      </c>
      <c r="AL52" s="28">
        <f t="shared" si="7"/>
        <v>7.081563194805363</v>
      </c>
      <c r="AM52" s="28">
        <f t="shared" si="7"/>
        <v>7.1387638594999041</v>
      </c>
      <c r="AN52" s="28">
        <f t="shared" si="7"/>
        <v>7.006574851821326</v>
      </c>
      <c r="AO52" s="28">
        <f t="shared" si="7"/>
        <v>7.0157795618752834</v>
      </c>
      <c r="AP52" s="28">
        <f t="shared" si="7"/>
        <v>7.1030887402395715</v>
      </c>
      <c r="AQ52" s="28">
        <f t="shared" si="7"/>
        <v>6.985473893134249</v>
      </c>
      <c r="AR52" s="28">
        <f t="shared" si="7"/>
        <v>7.1114152675016182</v>
      </c>
      <c r="AS52" s="28">
        <f t="shared" si="7"/>
        <v>6.966941686744585</v>
      </c>
      <c r="AT52" s="28">
        <f t="shared" si="7"/>
        <v>7.0989253579840161</v>
      </c>
      <c r="AU52" s="28">
        <f t="shared" si="7"/>
        <v>6.9884866890369199</v>
      </c>
      <c r="AV52" s="28">
        <f t="shared" si="7"/>
        <v>7.1212887131605926</v>
      </c>
      <c r="AW52" s="28">
        <f t="shared" si="7"/>
        <v>6.8340448793485722</v>
      </c>
    </row>
    <row r="53" spans="1:49">
      <c r="A53" s="28" t="s">
        <v>61</v>
      </c>
      <c r="B53" s="28">
        <f t="shared" ref="B53:AW53" si="8">8-B52</f>
        <v>1.0750525594847904</v>
      </c>
      <c r="C53" s="28">
        <f t="shared" si="8"/>
        <v>1.1783788708763145</v>
      </c>
      <c r="D53" s="28">
        <f t="shared" si="8"/>
        <v>1.1058925577751237</v>
      </c>
      <c r="E53" s="28">
        <f t="shared" si="8"/>
        <v>0.99094635676750897</v>
      </c>
      <c r="F53" s="34">
        <f t="shared" si="8"/>
        <v>1.0932766792808994</v>
      </c>
      <c r="G53" s="28">
        <f t="shared" si="8"/>
        <v>1.1153654350896156</v>
      </c>
      <c r="H53" s="98">
        <f t="shared" si="8"/>
        <v>0.8852780268160414</v>
      </c>
      <c r="I53" s="28">
        <f t="shared" si="8"/>
        <v>1.0934445029669302</v>
      </c>
      <c r="J53" s="28">
        <f t="shared" si="8"/>
        <v>1.2240253803594561</v>
      </c>
      <c r="K53" s="28">
        <f t="shared" si="8"/>
        <v>1.1769097607130572</v>
      </c>
      <c r="L53" s="28">
        <f t="shared" si="8"/>
        <v>1.1686810552744014</v>
      </c>
      <c r="M53" s="28">
        <f t="shared" si="8"/>
        <v>1.1841589360579174</v>
      </c>
      <c r="N53" s="28">
        <f t="shared" si="8"/>
        <v>1.1734158290717485</v>
      </c>
      <c r="O53" s="28">
        <f t="shared" si="8"/>
        <v>1.1059840384370565</v>
      </c>
      <c r="P53" s="34">
        <f t="shared" si="8"/>
        <v>0.84314085046985543</v>
      </c>
      <c r="Q53" s="28">
        <f t="shared" si="8"/>
        <v>1.0622280213175159</v>
      </c>
      <c r="R53" s="28">
        <f t="shared" si="8"/>
        <v>1.0231699850751825</v>
      </c>
      <c r="S53" s="28">
        <f t="shared" si="8"/>
        <v>1.0061753558420721</v>
      </c>
      <c r="T53" s="28">
        <f t="shared" si="8"/>
        <v>1.0789487084225833</v>
      </c>
      <c r="U53" s="28">
        <f t="shared" si="8"/>
        <v>0.87634691203790549</v>
      </c>
      <c r="V53" s="28">
        <f t="shared" si="8"/>
        <v>0.92502147386675926</v>
      </c>
      <c r="W53" s="28">
        <f t="shared" si="8"/>
        <v>0.92436853985731471</v>
      </c>
      <c r="X53" s="28">
        <f t="shared" si="8"/>
        <v>1.0170043621902307</v>
      </c>
      <c r="Y53" s="28">
        <f t="shared" si="8"/>
        <v>1.0313045396640934</v>
      </c>
      <c r="Z53" s="28">
        <f t="shared" si="8"/>
        <v>1.0211744265678098</v>
      </c>
      <c r="AA53" s="28">
        <f t="shared" si="8"/>
        <v>0.80061025665324514</v>
      </c>
      <c r="AB53" s="28">
        <f t="shared" si="8"/>
        <v>0.99832798451710136</v>
      </c>
      <c r="AC53" s="28">
        <f t="shared" si="8"/>
        <v>1.1683258349129746</v>
      </c>
      <c r="AD53" s="28">
        <f t="shared" si="8"/>
        <v>0.9664813738778486</v>
      </c>
      <c r="AE53" s="28">
        <f t="shared" si="8"/>
        <v>1.055772334800376</v>
      </c>
      <c r="AF53" s="28">
        <f t="shared" si="8"/>
        <v>1.0119390357157663</v>
      </c>
      <c r="AG53" s="28">
        <f t="shared" si="8"/>
        <v>0.84923147348541939</v>
      </c>
      <c r="AH53" s="28">
        <f t="shared" si="8"/>
        <v>1.1247897586918949</v>
      </c>
      <c r="AI53" s="28">
        <f t="shared" si="8"/>
        <v>1.1145497187860611</v>
      </c>
      <c r="AJ53" s="28">
        <f t="shared" si="8"/>
        <v>1.1109872939792798</v>
      </c>
      <c r="AK53" s="28">
        <f t="shared" si="8"/>
        <v>1.1082717859374256</v>
      </c>
      <c r="AL53" s="28">
        <f t="shared" si="8"/>
        <v>0.918436805194637</v>
      </c>
      <c r="AM53" s="28">
        <f t="shared" si="8"/>
        <v>0.86123614050009589</v>
      </c>
      <c r="AN53" s="28">
        <f t="shared" si="8"/>
        <v>0.993425148178674</v>
      </c>
      <c r="AO53" s="28">
        <f t="shared" si="8"/>
        <v>0.9842204381247166</v>
      </c>
      <c r="AP53" s="28">
        <f t="shared" si="8"/>
        <v>0.89691125976042851</v>
      </c>
      <c r="AQ53" s="28">
        <f t="shared" si="8"/>
        <v>1.014526106865751</v>
      </c>
      <c r="AR53" s="28">
        <f t="shared" si="8"/>
        <v>0.88858473249838177</v>
      </c>
      <c r="AS53" s="28">
        <f t="shared" si="8"/>
        <v>1.033058313255415</v>
      </c>
      <c r="AT53" s="28">
        <f t="shared" si="8"/>
        <v>0.90107464201598386</v>
      </c>
      <c r="AU53" s="28">
        <f t="shared" si="8"/>
        <v>1.0115133109630801</v>
      </c>
      <c r="AV53" s="28">
        <f t="shared" si="8"/>
        <v>0.87871128683940736</v>
      </c>
      <c r="AW53" s="28">
        <f t="shared" si="8"/>
        <v>1.1659551206514278</v>
      </c>
    </row>
    <row r="54" spans="1:49">
      <c r="A54" s="28"/>
      <c r="B54" s="28"/>
      <c r="C54" s="28"/>
      <c r="D54" s="28"/>
      <c r="E54" s="28"/>
      <c r="F54" s="34"/>
      <c r="G54" s="28"/>
      <c r="H54" s="98"/>
      <c r="I54" s="28"/>
      <c r="J54" s="28"/>
      <c r="K54" s="28"/>
      <c r="L54" s="28"/>
      <c r="M54" s="28"/>
      <c r="N54" s="28"/>
      <c r="O54" s="28"/>
      <c r="P54" s="34"/>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row>
    <row r="55" spans="1:49">
      <c r="A55" s="28" t="s">
        <v>62</v>
      </c>
      <c r="B55" s="28">
        <f t="shared" ref="B55:AW55" si="9">B$234*B191</f>
        <v>1.2000158874900722</v>
      </c>
      <c r="C55" s="28">
        <f t="shared" si="9"/>
        <v>1.2724604828960631</v>
      </c>
      <c r="D55" s="28">
        <f t="shared" si="9"/>
        <v>1.2502998289480001</v>
      </c>
      <c r="E55" s="28">
        <f t="shared" si="9"/>
        <v>1.1016572196309911</v>
      </c>
      <c r="F55" s="34">
        <f t="shared" si="9"/>
        <v>1.2065113878446336</v>
      </c>
      <c r="G55" s="28">
        <f t="shared" si="9"/>
        <v>1.3526467477162591</v>
      </c>
      <c r="H55" s="98">
        <f t="shared" si="9"/>
        <v>0.90024595617052161</v>
      </c>
      <c r="I55" s="28">
        <f t="shared" si="9"/>
        <v>1.195990335893546</v>
      </c>
      <c r="J55" s="28">
        <f t="shared" si="9"/>
        <v>1.332623789122642</v>
      </c>
      <c r="K55" s="28">
        <f t="shared" si="9"/>
        <v>1.2531019607794522</v>
      </c>
      <c r="L55" s="28">
        <f t="shared" si="9"/>
        <v>1.3353003400418804</v>
      </c>
      <c r="M55" s="28">
        <f t="shared" si="9"/>
        <v>1.2523648924945301</v>
      </c>
      <c r="N55" s="28">
        <f t="shared" si="9"/>
        <v>1.3933652358117528</v>
      </c>
      <c r="O55" s="28">
        <f t="shared" si="9"/>
        <v>1.1581610345381208</v>
      </c>
      <c r="P55" s="34">
        <f t="shared" si="9"/>
        <v>0.9698380883320411</v>
      </c>
      <c r="Q55" s="28">
        <f t="shared" si="9"/>
        <v>1.1705083693567426</v>
      </c>
      <c r="R55" s="28">
        <f t="shared" si="9"/>
        <v>1.1474496664468499</v>
      </c>
      <c r="S55" s="28">
        <f t="shared" si="9"/>
        <v>1.0817880613047883</v>
      </c>
      <c r="T55" s="28">
        <f t="shared" si="9"/>
        <v>1.1357357148712226</v>
      </c>
      <c r="U55" s="28">
        <f t="shared" si="9"/>
        <v>1.0029165876778763</v>
      </c>
      <c r="V55" s="28">
        <f t="shared" si="9"/>
        <v>1.0123091458745472</v>
      </c>
      <c r="W55" s="28">
        <f t="shared" si="9"/>
        <v>0.99934183827748835</v>
      </c>
      <c r="X55" s="28">
        <f t="shared" si="9"/>
        <v>1.0991512149110427</v>
      </c>
      <c r="Y55" s="28">
        <f t="shared" si="9"/>
        <v>1.161319241919111</v>
      </c>
      <c r="Z55" s="28">
        <f t="shared" si="9"/>
        <v>1.2059308051336357</v>
      </c>
      <c r="AA55" s="28">
        <f t="shared" si="9"/>
        <v>0.89220586321536954</v>
      </c>
      <c r="AB55" s="28">
        <f t="shared" si="9"/>
        <v>1.0948765013612696</v>
      </c>
      <c r="AC55" s="28">
        <f t="shared" si="9"/>
        <v>1.4713741998806553</v>
      </c>
      <c r="AD55" s="28">
        <f t="shared" si="9"/>
        <v>1.0830952511538376</v>
      </c>
      <c r="AE55" s="28">
        <f t="shared" si="9"/>
        <v>1.1654314998803494</v>
      </c>
      <c r="AF55" s="28">
        <f t="shared" si="9"/>
        <v>1.206928598196924</v>
      </c>
      <c r="AG55" s="28">
        <f t="shared" si="9"/>
        <v>0.8934918653697782</v>
      </c>
      <c r="AH55" s="28">
        <f t="shared" si="9"/>
        <v>1.294676665168496</v>
      </c>
      <c r="AI55" s="28">
        <f t="shared" si="9"/>
        <v>1.2117148155620485</v>
      </c>
      <c r="AJ55" s="28">
        <f t="shared" si="9"/>
        <v>1.2269402708919706</v>
      </c>
      <c r="AK55" s="28">
        <f t="shared" si="9"/>
        <v>1.3035743373126336</v>
      </c>
      <c r="AL55" s="28">
        <f t="shared" si="9"/>
        <v>1.0337928535113805</v>
      </c>
      <c r="AM55" s="28">
        <f t="shared" si="9"/>
        <v>0.92638019952297079</v>
      </c>
      <c r="AN55" s="28">
        <f t="shared" si="9"/>
        <v>1.1013292016348313</v>
      </c>
      <c r="AO55" s="28">
        <f t="shared" si="9"/>
        <v>1.1335944737824255</v>
      </c>
      <c r="AP55" s="28">
        <f t="shared" si="9"/>
        <v>0.96298366933385426</v>
      </c>
      <c r="AQ55" s="28">
        <f t="shared" si="9"/>
        <v>1.1359997275997151</v>
      </c>
      <c r="AR55" s="28">
        <f t="shared" si="9"/>
        <v>0.9690304629266695</v>
      </c>
      <c r="AS55" s="28">
        <f t="shared" si="9"/>
        <v>1.3200923689551418</v>
      </c>
      <c r="AT55" s="28">
        <f t="shared" si="9"/>
        <v>1.0077109862867233</v>
      </c>
      <c r="AU55" s="28">
        <f t="shared" si="9"/>
        <v>1.1357772869556171</v>
      </c>
      <c r="AV55" s="28">
        <f t="shared" si="9"/>
        <v>0.95408114371899555</v>
      </c>
      <c r="AW55" s="28">
        <f t="shared" si="9"/>
        <v>1.3001428298057955</v>
      </c>
    </row>
    <row r="56" spans="1:49">
      <c r="A56" s="28"/>
      <c r="B56" s="28"/>
      <c r="C56" s="28"/>
      <c r="D56" s="28"/>
      <c r="E56" s="28"/>
      <c r="F56" s="34"/>
      <c r="G56" s="28"/>
      <c r="H56" s="98"/>
      <c r="I56" s="28"/>
      <c r="J56" s="28"/>
      <c r="K56" s="28"/>
      <c r="L56" s="28"/>
      <c r="M56" s="28"/>
      <c r="N56" s="28"/>
      <c r="O56" s="28"/>
      <c r="P56" s="34"/>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row>
    <row r="57" spans="1:49">
      <c r="A57" s="35" t="s">
        <v>63</v>
      </c>
      <c r="B57" s="28"/>
      <c r="C57" s="28"/>
      <c r="D57" s="28"/>
      <c r="E57" s="28"/>
      <c r="F57" s="34"/>
      <c r="G57" s="28"/>
      <c r="H57" s="98"/>
      <c r="I57" s="28"/>
      <c r="J57" s="28"/>
      <c r="K57" s="28"/>
      <c r="L57" s="28"/>
      <c r="M57" s="28"/>
      <c r="N57" s="28"/>
      <c r="O57" s="28"/>
      <c r="P57" s="34"/>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row>
    <row r="58" spans="1:49">
      <c r="A58" s="28" t="s">
        <v>64</v>
      </c>
      <c r="B58" s="28">
        <f t="shared" ref="B58:AW58" si="10">B55-B53</f>
        <v>0.12496332800528176</v>
      </c>
      <c r="C58" s="28">
        <f t="shared" si="10"/>
        <v>9.4081612019748517E-2</v>
      </c>
      <c r="D58" s="28">
        <f t="shared" si="10"/>
        <v>0.14440727117287633</v>
      </c>
      <c r="E58" s="28">
        <f t="shared" si="10"/>
        <v>0.11071086286348208</v>
      </c>
      <c r="F58" s="34">
        <f t="shared" si="10"/>
        <v>0.11323470856373419</v>
      </c>
      <c r="G58" s="28">
        <f t="shared" si="10"/>
        <v>0.23728131262664354</v>
      </c>
      <c r="H58" s="98">
        <f t="shared" si="10"/>
        <v>1.4967929354480214E-2</v>
      </c>
      <c r="I58" s="28">
        <f t="shared" si="10"/>
        <v>0.10254583292661579</v>
      </c>
      <c r="J58" s="28">
        <f t="shared" si="10"/>
        <v>0.10859840876318594</v>
      </c>
      <c r="K58" s="28">
        <f t="shared" si="10"/>
        <v>7.6192200066395044E-2</v>
      </c>
      <c r="L58" s="28">
        <f t="shared" si="10"/>
        <v>0.166619284767479</v>
      </c>
      <c r="M58" s="28">
        <f t="shared" si="10"/>
        <v>6.8205956436612647E-2</v>
      </c>
      <c r="N58" s="28">
        <f t="shared" si="10"/>
        <v>0.21994940674000429</v>
      </c>
      <c r="O58" s="28">
        <f t="shared" si="10"/>
        <v>5.2176996101064299E-2</v>
      </c>
      <c r="P58" s="34">
        <f t="shared" si="10"/>
        <v>0.12669723786218567</v>
      </c>
      <c r="Q58" s="28">
        <f t="shared" si="10"/>
        <v>0.1082803480392267</v>
      </c>
      <c r="R58" s="28">
        <f t="shared" si="10"/>
        <v>0.12427968137166734</v>
      </c>
      <c r="S58" s="28">
        <f t="shared" si="10"/>
        <v>7.5612705462716256E-2</v>
      </c>
      <c r="T58" s="28">
        <f t="shared" si="10"/>
        <v>5.6787006448639321E-2</v>
      </c>
      <c r="U58" s="28">
        <f t="shared" si="10"/>
        <v>0.12656967563997079</v>
      </c>
      <c r="V58" s="28">
        <f t="shared" si="10"/>
        <v>8.7287672007787975E-2</v>
      </c>
      <c r="W58" s="28">
        <f t="shared" si="10"/>
        <v>7.497329842017364E-2</v>
      </c>
      <c r="X58" s="28">
        <f t="shared" si="10"/>
        <v>8.2146852720812014E-2</v>
      </c>
      <c r="Y58" s="28">
        <f t="shared" si="10"/>
        <v>0.13001470225501754</v>
      </c>
      <c r="Z58" s="28">
        <f t="shared" si="10"/>
        <v>0.18475637856582594</v>
      </c>
      <c r="AA58" s="28">
        <f t="shared" si="10"/>
        <v>9.1595606562124399E-2</v>
      </c>
      <c r="AB58" s="28">
        <f t="shared" si="10"/>
        <v>9.6548516844168208E-2</v>
      </c>
      <c r="AC58" s="28">
        <f t="shared" si="10"/>
        <v>0.30304836496768073</v>
      </c>
      <c r="AD58" s="28">
        <f t="shared" si="10"/>
        <v>0.11661387727598904</v>
      </c>
      <c r="AE58" s="28">
        <f t="shared" si="10"/>
        <v>0.10965916507997342</v>
      </c>
      <c r="AF58" s="28">
        <f t="shared" si="10"/>
        <v>0.19498956248115773</v>
      </c>
      <c r="AG58" s="28">
        <f t="shared" si="10"/>
        <v>4.4260391884358818E-2</v>
      </c>
      <c r="AH58" s="28">
        <f t="shared" si="10"/>
        <v>0.1698869064766011</v>
      </c>
      <c r="AI58" s="28">
        <f t="shared" si="10"/>
        <v>9.7165096775987392E-2</v>
      </c>
      <c r="AJ58" s="28">
        <f t="shared" si="10"/>
        <v>0.1159529769126908</v>
      </c>
      <c r="AK58" s="28">
        <f t="shared" si="10"/>
        <v>0.19530255137520802</v>
      </c>
      <c r="AL58" s="28">
        <f t="shared" si="10"/>
        <v>0.11535604831674351</v>
      </c>
      <c r="AM58" s="28">
        <f t="shared" si="10"/>
        <v>6.5144059022874901E-2</v>
      </c>
      <c r="AN58" s="28">
        <f t="shared" si="10"/>
        <v>0.10790405345615728</v>
      </c>
      <c r="AO58" s="28">
        <f t="shared" si="10"/>
        <v>0.1493740356577089</v>
      </c>
      <c r="AP58" s="28">
        <f t="shared" si="10"/>
        <v>6.607240957342575E-2</v>
      </c>
      <c r="AQ58" s="28">
        <f t="shared" si="10"/>
        <v>0.12147362073396417</v>
      </c>
      <c r="AR58" s="28">
        <f t="shared" si="10"/>
        <v>8.0445730428287732E-2</v>
      </c>
      <c r="AS58" s="28">
        <f t="shared" si="10"/>
        <v>0.28703405569972684</v>
      </c>
      <c r="AT58" s="28">
        <f t="shared" si="10"/>
        <v>0.10663634427073942</v>
      </c>
      <c r="AU58" s="28">
        <f t="shared" si="10"/>
        <v>0.12426397599253702</v>
      </c>
      <c r="AV58" s="28">
        <f t="shared" si="10"/>
        <v>7.5369856879588193E-2</v>
      </c>
      <c r="AW58" s="28">
        <f t="shared" si="10"/>
        <v>0.13418770915436773</v>
      </c>
    </row>
    <row r="59" spans="1:49">
      <c r="A59" s="28" t="s">
        <v>65</v>
      </c>
      <c r="B59" s="28">
        <f t="shared" ref="B59:AW59" si="11">B$234*B195</f>
        <v>8.4216863196853148E-2</v>
      </c>
      <c r="C59" s="28">
        <f t="shared" si="11"/>
        <v>0.10272957557278295</v>
      </c>
      <c r="D59" s="28">
        <f t="shared" si="11"/>
        <v>6.8512558774886573E-2</v>
      </c>
      <c r="E59" s="28">
        <f t="shared" si="11"/>
        <v>8.0793537801172655E-2</v>
      </c>
      <c r="F59" s="34">
        <f t="shared" si="11"/>
        <v>6.3208647438818807E-2</v>
      </c>
      <c r="G59" s="28">
        <f t="shared" si="11"/>
        <v>0.14360912609827534</v>
      </c>
      <c r="H59" s="98">
        <f t="shared" si="11"/>
        <v>8.8960555033721009E-2</v>
      </c>
      <c r="I59" s="28">
        <f t="shared" si="11"/>
        <v>0.10592759138786798</v>
      </c>
      <c r="J59" s="28">
        <f t="shared" si="11"/>
        <v>0.11742811167942038</v>
      </c>
      <c r="K59" s="28">
        <f t="shared" si="11"/>
        <v>0.10470972110223639</v>
      </c>
      <c r="L59" s="28">
        <f t="shared" si="11"/>
        <v>0.11882994420699931</v>
      </c>
      <c r="M59" s="28">
        <f t="shared" si="11"/>
        <v>0.11378332644089838</v>
      </c>
      <c r="N59" s="28">
        <f t="shared" si="11"/>
        <v>0.11511528915601646</v>
      </c>
      <c r="O59" s="28">
        <f t="shared" si="11"/>
        <v>0.10878719296799845</v>
      </c>
      <c r="P59" s="34">
        <f t="shared" si="11"/>
        <v>7.6651358909426592E-2</v>
      </c>
      <c r="Q59" s="28">
        <f t="shared" si="11"/>
        <v>8.9669502884387339E-2</v>
      </c>
      <c r="R59" s="28">
        <f t="shared" si="11"/>
        <v>0.11014666738335283</v>
      </c>
      <c r="S59" s="28">
        <f t="shared" si="11"/>
        <v>0.10603573581690334</v>
      </c>
      <c r="T59" s="28">
        <f t="shared" si="11"/>
        <v>9.4826622844980279E-2</v>
      </c>
      <c r="U59" s="28">
        <f t="shared" si="11"/>
        <v>8.0946493095274394E-2</v>
      </c>
      <c r="V59" s="28">
        <f t="shared" si="11"/>
        <v>6.6551888353000868E-2</v>
      </c>
      <c r="W59" s="28">
        <f t="shared" si="11"/>
        <v>7.0556208920824287E-2</v>
      </c>
      <c r="X59" s="28">
        <f t="shared" si="11"/>
        <v>7.399669678000001E-2</v>
      </c>
      <c r="Y59" s="28">
        <f t="shared" si="11"/>
        <v>6.5566637416259801E-2</v>
      </c>
      <c r="Z59" s="28">
        <f t="shared" si="11"/>
        <v>7.0335488281502878E-2</v>
      </c>
      <c r="AA59" s="28">
        <f t="shared" si="11"/>
        <v>3.4757904219341371E-2</v>
      </c>
      <c r="AB59" s="28">
        <f t="shared" si="11"/>
        <v>6.8478482547665157E-2</v>
      </c>
      <c r="AC59" s="28">
        <f t="shared" si="11"/>
        <v>7.1274081448075594E-2</v>
      </c>
      <c r="AD59" s="28">
        <f t="shared" si="11"/>
        <v>5.0094130469040599E-2</v>
      </c>
      <c r="AE59" s="28">
        <f t="shared" si="11"/>
        <v>9.3415508343160036E-2</v>
      </c>
      <c r="AF59" s="28">
        <f t="shared" si="11"/>
        <v>0.1050788083504425</v>
      </c>
      <c r="AG59" s="28">
        <f t="shared" si="11"/>
        <v>5.4758290776358902E-2</v>
      </c>
      <c r="AH59" s="28">
        <f t="shared" si="11"/>
        <v>8.3142713166012627E-2</v>
      </c>
      <c r="AI59" s="28">
        <f t="shared" si="11"/>
        <v>8.9361547415280213E-2</v>
      </c>
      <c r="AJ59" s="28">
        <f t="shared" si="11"/>
        <v>8.6886874525762603E-2</v>
      </c>
      <c r="AK59" s="28">
        <f t="shared" si="11"/>
        <v>7.4020433021301471E-2</v>
      </c>
      <c r="AL59" s="28">
        <f t="shared" si="11"/>
        <v>4.1887871452118808E-2</v>
      </c>
      <c r="AM59" s="28">
        <f t="shared" si="11"/>
        <v>5.1356726525107144E-2</v>
      </c>
      <c r="AN59" s="28">
        <f t="shared" si="11"/>
        <v>5.7753264309814999E-2</v>
      </c>
      <c r="AO59" s="28">
        <f t="shared" si="11"/>
        <v>7.1754483579108172E-2</v>
      </c>
      <c r="AP59" s="28">
        <f t="shared" si="11"/>
        <v>7.7958585142730116E-2</v>
      </c>
      <c r="AQ59" s="28">
        <f t="shared" si="11"/>
        <v>7.1556714653512293E-2</v>
      </c>
      <c r="AR59" s="28">
        <f t="shared" si="11"/>
        <v>4.9421050946468655E-2</v>
      </c>
      <c r="AS59" s="28">
        <f t="shared" si="11"/>
        <v>7.7023158948949524E-2</v>
      </c>
      <c r="AT59" s="28">
        <f t="shared" si="11"/>
        <v>5.70871309449048E-2</v>
      </c>
      <c r="AU59" s="28">
        <f t="shared" si="11"/>
        <v>7.9346054047064962E-2</v>
      </c>
      <c r="AV59" s="28">
        <f t="shared" si="11"/>
        <v>5.0131197689368225E-2</v>
      </c>
      <c r="AW59" s="28">
        <f t="shared" si="11"/>
        <v>8.1898955563203632E-2</v>
      </c>
    </row>
    <row r="60" spans="1:49">
      <c r="A60" s="28" t="s">
        <v>66</v>
      </c>
      <c r="B60" s="28">
        <f t="shared" ref="B60:AW60" si="12">IF(46*(1-B234)&lt;B234*(B199+B203),46*(1-B234),B234*(B199+B203))</f>
        <v>0.65696892845990007</v>
      </c>
      <c r="C60" s="28">
        <f t="shared" si="12"/>
        <v>0.748303619004</v>
      </c>
      <c r="D60" s="28">
        <f t="shared" si="12"/>
        <v>0.65732381180995314</v>
      </c>
      <c r="E60" s="28">
        <f t="shared" si="12"/>
        <v>0.61357470398802194</v>
      </c>
      <c r="F60" s="34">
        <f t="shared" si="12"/>
        <v>0.7355696277778585</v>
      </c>
      <c r="G60" s="28">
        <f t="shared" si="12"/>
        <v>0.38625678634539096</v>
      </c>
      <c r="H60" s="98">
        <f t="shared" si="12"/>
        <v>0.46390701850318106</v>
      </c>
      <c r="I60" s="28">
        <f t="shared" si="12"/>
        <v>0.58792577164403159</v>
      </c>
      <c r="J60" s="28">
        <f t="shared" si="12"/>
        <v>0.6546726783099277</v>
      </c>
      <c r="K60" s="28">
        <f t="shared" si="12"/>
        <v>0.69366128523522841</v>
      </c>
      <c r="L60" s="28">
        <f t="shared" si="12"/>
        <v>0.53503265096145469</v>
      </c>
      <c r="M60" s="28">
        <f t="shared" si="12"/>
        <v>0.70467443330028567</v>
      </c>
      <c r="N60" s="28">
        <f t="shared" si="12"/>
        <v>0.55130849584008423</v>
      </c>
      <c r="O60" s="28">
        <f t="shared" si="12"/>
        <v>0.63906616271383321</v>
      </c>
      <c r="P60" s="34">
        <f t="shared" si="12"/>
        <v>0.44517037163176321</v>
      </c>
      <c r="Q60" s="28">
        <f t="shared" si="12"/>
        <v>0.60839533722234007</v>
      </c>
      <c r="R60" s="28">
        <f t="shared" si="12"/>
        <v>0.46282932995791959</v>
      </c>
      <c r="S60" s="28">
        <f t="shared" si="12"/>
        <v>0.55776991927355524</v>
      </c>
      <c r="T60" s="28">
        <f t="shared" si="12"/>
        <v>0.66595219904532454</v>
      </c>
      <c r="U60" s="28">
        <f t="shared" si="12"/>
        <v>0.4649439959429218</v>
      </c>
      <c r="V60" s="28">
        <f t="shared" si="12"/>
        <v>0.62995881067184545</v>
      </c>
      <c r="W60" s="28">
        <f t="shared" si="12"/>
        <v>0.62445077711080765</v>
      </c>
      <c r="X60" s="28">
        <f t="shared" si="12"/>
        <v>0.69442137646692137</v>
      </c>
      <c r="Y60" s="28">
        <f t="shared" si="12"/>
        <v>0.60385717994918986</v>
      </c>
      <c r="Z60" s="28">
        <f t="shared" si="12"/>
        <v>0.56875101564156516</v>
      </c>
      <c r="AA60" s="28">
        <f t="shared" si="12"/>
        <v>0.57570274303403446</v>
      </c>
      <c r="AB60" s="28">
        <f t="shared" si="12"/>
        <v>0.60644258032663823</v>
      </c>
      <c r="AC60" s="28">
        <f t="shared" si="12"/>
        <v>0.59742885362400933</v>
      </c>
      <c r="AD60" s="28">
        <f t="shared" si="12"/>
        <v>0.67707438912355444</v>
      </c>
      <c r="AE60" s="28">
        <f t="shared" si="12"/>
        <v>0.61614330853121402</v>
      </c>
      <c r="AF60" s="28">
        <f t="shared" si="12"/>
        <v>0.38041046149830926</v>
      </c>
      <c r="AG60" s="28">
        <f t="shared" si="12"/>
        <v>0.61461926729327776</v>
      </c>
      <c r="AH60" s="28">
        <f t="shared" si="12"/>
        <v>0.65347845949590599</v>
      </c>
      <c r="AI60" s="28">
        <f t="shared" si="12"/>
        <v>0.67225983283135271</v>
      </c>
      <c r="AJ60" s="28">
        <f t="shared" si="12"/>
        <v>0.68720994918555744</v>
      </c>
      <c r="AK60" s="28">
        <f t="shared" si="12"/>
        <v>0.59971516962656057</v>
      </c>
      <c r="AL60" s="28">
        <f t="shared" si="12"/>
        <v>0.64045068925838811</v>
      </c>
      <c r="AM60" s="28">
        <f t="shared" si="12"/>
        <v>0.6217703334395881</v>
      </c>
      <c r="AN60" s="28">
        <f t="shared" si="12"/>
        <v>0.64877178483259446</v>
      </c>
      <c r="AO60" s="28">
        <f t="shared" si="12"/>
        <v>0.52033549340147145</v>
      </c>
      <c r="AP60" s="28">
        <f t="shared" si="12"/>
        <v>0.52543914748725795</v>
      </c>
      <c r="AQ60" s="28">
        <f t="shared" si="12"/>
        <v>0.61824325948543679</v>
      </c>
      <c r="AR60" s="28">
        <f t="shared" si="12"/>
        <v>0.62773602608176726</v>
      </c>
      <c r="AS60" s="28">
        <f t="shared" si="12"/>
        <v>0.47760417087808205</v>
      </c>
      <c r="AT60" s="28">
        <f t="shared" si="12"/>
        <v>0.59904480366971891</v>
      </c>
      <c r="AU60" s="28">
        <f t="shared" si="12"/>
        <v>0.5605692163923659</v>
      </c>
      <c r="AV60" s="28">
        <f t="shared" si="12"/>
        <v>0.61935058525413123</v>
      </c>
      <c r="AW60" s="28">
        <f t="shared" si="12"/>
        <v>0.66562678844633227</v>
      </c>
    </row>
    <row r="61" spans="1:49">
      <c r="A61" s="28" t="s">
        <v>67</v>
      </c>
      <c r="B61" s="28">
        <f t="shared" ref="B61:AW62" si="13">B$234*B197</f>
        <v>2.7426895817825256</v>
      </c>
      <c r="C61" s="28">
        <f t="shared" si="13"/>
        <v>2.6673948132954335</v>
      </c>
      <c r="D61" s="28">
        <f t="shared" si="13"/>
        <v>2.5980768856425516</v>
      </c>
      <c r="E61" s="28">
        <f t="shared" si="13"/>
        <v>2.8112100253699674</v>
      </c>
      <c r="F61" s="34">
        <f t="shared" si="13"/>
        <v>2.7427513193040984</v>
      </c>
      <c r="G61" s="28">
        <f t="shared" si="13"/>
        <v>2.4958842813822408</v>
      </c>
      <c r="H61" s="98">
        <f t="shared" si="13"/>
        <v>3.0237249973436731</v>
      </c>
      <c r="I61" s="28">
        <f t="shared" si="13"/>
        <v>2.8212701410296379</v>
      </c>
      <c r="J61" s="28">
        <f t="shared" si="13"/>
        <v>2.713860645359166</v>
      </c>
      <c r="K61" s="28">
        <f t="shared" si="13"/>
        <v>2.7546314199434616</v>
      </c>
      <c r="L61" s="28">
        <f t="shared" si="13"/>
        <v>2.6653409438063336</v>
      </c>
      <c r="M61" s="28">
        <f t="shared" si="13"/>
        <v>2.753157760754831</v>
      </c>
      <c r="N61" s="28">
        <f t="shared" si="13"/>
        <v>2.6604374035681624</v>
      </c>
      <c r="O61" s="28">
        <f t="shared" si="13"/>
        <v>2.8668336572095554</v>
      </c>
      <c r="P61" s="34">
        <f t="shared" si="13"/>
        <v>2.9584050724106348</v>
      </c>
      <c r="Q61" s="28">
        <f t="shared" si="13"/>
        <v>2.8552245809841028</v>
      </c>
      <c r="R61" s="28">
        <f t="shared" si="13"/>
        <v>2.6616606002803755</v>
      </c>
      <c r="S61" s="28">
        <f t="shared" si="13"/>
        <v>2.7513155226030386</v>
      </c>
      <c r="T61" s="28">
        <f t="shared" si="13"/>
        <v>2.8399078322702165</v>
      </c>
      <c r="U61" s="28">
        <f t="shared" si="13"/>
        <v>2.897884721418138</v>
      </c>
      <c r="V61" s="28">
        <f t="shared" si="13"/>
        <v>2.920645751923439</v>
      </c>
      <c r="W61" s="28">
        <f t="shared" si="13"/>
        <v>2.8272477193062122</v>
      </c>
      <c r="X61" s="28">
        <f t="shared" si="13"/>
        <v>2.7915469736660219</v>
      </c>
      <c r="Y61" s="28">
        <f t="shared" si="13"/>
        <v>2.6333447451853513</v>
      </c>
      <c r="Z61" s="28">
        <f t="shared" si="13"/>
        <v>2.6194348728499679</v>
      </c>
      <c r="AA61" s="28">
        <f t="shared" si="13"/>
        <v>2.9484731315361663</v>
      </c>
      <c r="AB61" s="28">
        <f t="shared" si="13"/>
        <v>2.778225758345485</v>
      </c>
      <c r="AC61" s="28">
        <f t="shared" si="13"/>
        <v>2.4313186071148718</v>
      </c>
      <c r="AD61" s="28">
        <f t="shared" si="13"/>
        <v>2.7954974721662587</v>
      </c>
      <c r="AE61" s="28">
        <f t="shared" si="13"/>
        <v>2.7548467697443075</v>
      </c>
      <c r="AF61" s="28">
        <f t="shared" si="13"/>
        <v>2.5108023719345645</v>
      </c>
      <c r="AG61" s="28">
        <f t="shared" si="13"/>
        <v>2.9220803016810142</v>
      </c>
      <c r="AH61" s="28">
        <f t="shared" si="13"/>
        <v>2.589331190493557</v>
      </c>
      <c r="AI61" s="28">
        <f t="shared" si="13"/>
        <v>2.6571038636801414</v>
      </c>
      <c r="AJ61" s="28">
        <f t="shared" si="13"/>
        <v>2.6469759895939382</v>
      </c>
      <c r="AK61" s="28">
        <f t="shared" si="13"/>
        <v>2.5659781705755176</v>
      </c>
      <c r="AL61" s="28">
        <f t="shared" si="13"/>
        <v>2.8545534149901242</v>
      </c>
      <c r="AM61" s="28">
        <f t="shared" si="13"/>
        <v>2.9107166930149884</v>
      </c>
      <c r="AN61" s="28">
        <f t="shared" si="13"/>
        <v>2.7900467970957661</v>
      </c>
      <c r="AO61" s="28">
        <f t="shared" si="13"/>
        <v>2.733618357559461</v>
      </c>
      <c r="AP61" s="28">
        <f t="shared" si="13"/>
        <v>2.7744088321150202</v>
      </c>
      <c r="AQ61" s="28">
        <f t="shared" si="13"/>
        <v>2.7437341504609289</v>
      </c>
      <c r="AR61" s="28">
        <f t="shared" si="13"/>
        <v>2.9033430706524697</v>
      </c>
      <c r="AS61" s="28">
        <f t="shared" si="13"/>
        <v>2.6151735646635785</v>
      </c>
      <c r="AT61" s="28">
        <f t="shared" si="13"/>
        <v>2.8819366746914898</v>
      </c>
      <c r="AU61" s="28">
        <f t="shared" si="13"/>
        <v>2.7781076656310981</v>
      </c>
      <c r="AV61" s="28">
        <f t="shared" si="13"/>
        <v>2.8770798531175563</v>
      </c>
      <c r="AW61" s="28">
        <f t="shared" si="13"/>
        <v>2.622712462889365</v>
      </c>
    </row>
    <row r="62" spans="1:49">
      <c r="A62" s="28" t="s">
        <v>68</v>
      </c>
      <c r="B62" s="28">
        <f t="shared" si="13"/>
        <v>6.5776214541831662E-2</v>
      </c>
      <c r="C62" s="28">
        <f t="shared" si="13"/>
        <v>6.9905249260397595E-2</v>
      </c>
      <c r="D62" s="28">
        <f t="shared" si="13"/>
        <v>6.0878082375500235E-2</v>
      </c>
      <c r="E62" s="28">
        <f t="shared" si="13"/>
        <v>6.8706510163611928E-2</v>
      </c>
      <c r="F62" s="34">
        <f t="shared" si="13"/>
        <v>6.7760717654658215E-2</v>
      </c>
      <c r="G62" s="28">
        <f t="shared" si="13"/>
        <v>6.9728212576112947E-2</v>
      </c>
      <c r="H62" s="98">
        <f t="shared" si="13"/>
        <v>6.0610995570017402E-2</v>
      </c>
      <c r="I62" s="28">
        <f t="shared" si="13"/>
        <v>6.6486334075524997E-2</v>
      </c>
      <c r="J62" s="28">
        <f t="shared" si="13"/>
        <v>6.4574493832994545E-2</v>
      </c>
      <c r="K62" s="28">
        <f t="shared" si="13"/>
        <v>5.9108831197585289E-2</v>
      </c>
      <c r="L62" s="28">
        <f t="shared" si="13"/>
        <v>5.824722972626379E-2</v>
      </c>
      <c r="M62" s="28">
        <f t="shared" si="13"/>
        <v>6.4378844532500645E-2</v>
      </c>
      <c r="N62" s="28">
        <f t="shared" si="13"/>
        <v>5.9238019814755336E-2</v>
      </c>
      <c r="O62" s="28">
        <f t="shared" si="13"/>
        <v>6.1279162062336065E-2</v>
      </c>
      <c r="P62" s="34">
        <f t="shared" si="13"/>
        <v>6.6472712930740141E-2</v>
      </c>
      <c r="Q62" s="28">
        <f t="shared" si="13"/>
        <v>5.6113950960532975E-2</v>
      </c>
      <c r="R62" s="28">
        <f t="shared" si="13"/>
        <v>7.095460391213626E-2</v>
      </c>
      <c r="S62" s="28">
        <f t="shared" si="13"/>
        <v>6.3214760875086012E-2</v>
      </c>
      <c r="T62" s="28">
        <f t="shared" si="13"/>
        <v>6.104495877644868E-2</v>
      </c>
      <c r="U62" s="28">
        <f t="shared" si="13"/>
        <v>6.2026632604081235E-2</v>
      </c>
      <c r="V62" s="28">
        <f t="shared" si="13"/>
        <v>6.115474408318116E-2</v>
      </c>
      <c r="W62" s="28">
        <f t="shared" si="13"/>
        <v>6.5830933560506455E-2</v>
      </c>
      <c r="X62" s="28">
        <f t="shared" si="13"/>
        <v>6.9258692661719939E-2</v>
      </c>
      <c r="Y62" s="28">
        <f t="shared" si="13"/>
        <v>5.9966301916961832E-2</v>
      </c>
      <c r="Z62" s="28">
        <f t="shared" si="13"/>
        <v>6.7908527913249611E-2</v>
      </c>
      <c r="AA62" s="28">
        <f t="shared" si="13"/>
        <v>6.8480966304308291E-2</v>
      </c>
      <c r="AB62" s="28">
        <f t="shared" si="13"/>
        <v>6.752610641641299E-2</v>
      </c>
      <c r="AC62" s="28">
        <f t="shared" si="13"/>
        <v>6.6497111812661394E-2</v>
      </c>
      <c r="AD62" s="28">
        <f t="shared" si="13"/>
        <v>6.2690076958375654E-2</v>
      </c>
      <c r="AE62" s="28">
        <f t="shared" si="13"/>
        <v>6.6524613224647713E-2</v>
      </c>
      <c r="AF62" s="28">
        <f t="shared" si="13"/>
        <v>7.3199594085474592E-2</v>
      </c>
      <c r="AG62" s="28">
        <f t="shared" si="13"/>
        <v>6.6931652514980761E-2</v>
      </c>
      <c r="AH62" s="28">
        <f t="shared" si="13"/>
        <v>6.8393257396350229E-2</v>
      </c>
      <c r="AI62" s="28">
        <f t="shared" si="13"/>
        <v>6.7164696313594313E-2</v>
      </c>
      <c r="AJ62" s="28">
        <f t="shared" si="13"/>
        <v>6.592422842538026E-2</v>
      </c>
      <c r="AK62" s="28">
        <f t="shared" si="13"/>
        <v>6.0626188903725863E-2</v>
      </c>
      <c r="AL62" s="28">
        <f t="shared" si="13"/>
        <v>6.1805990697347518E-2</v>
      </c>
      <c r="AM62" s="28">
        <f t="shared" si="13"/>
        <v>7.014453096564903E-2</v>
      </c>
      <c r="AN62" s="28">
        <f t="shared" si="13"/>
        <v>6.6317436031640281E-2</v>
      </c>
      <c r="AO62" s="28">
        <f t="shared" si="13"/>
        <v>6.261838849488556E-2</v>
      </c>
      <c r="AP62" s="28">
        <f t="shared" si="13"/>
        <v>6.8746834768070114E-2</v>
      </c>
      <c r="AQ62" s="28">
        <f t="shared" si="13"/>
        <v>6.5387777035932265E-2</v>
      </c>
      <c r="AR62" s="28">
        <f t="shared" si="13"/>
        <v>6.6196015700898517E-2</v>
      </c>
      <c r="AS62" s="28">
        <f t="shared" si="13"/>
        <v>6.1952712136702531E-2</v>
      </c>
      <c r="AT62" s="28">
        <f t="shared" si="13"/>
        <v>6.2999098979232684E-2</v>
      </c>
      <c r="AU62" s="28">
        <f t="shared" si="13"/>
        <v>6.2136079690607068E-2</v>
      </c>
      <c r="AV62" s="28">
        <f t="shared" si="13"/>
        <v>6.1690547279876204E-2</v>
      </c>
      <c r="AW62" s="28">
        <f t="shared" si="13"/>
        <v>6.4687281020758436E-2</v>
      </c>
    </row>
    <row r="63" spans="1:49">
      <c r="A63" s="28" t="s">
        <v>69</v>
      </c>
      <c r="B63" s="28">
        <f t="shared" ref="B63:AW63" si="14">IF((B234*(B199+B203)-B60+B62+B61+B60+B59+B58)&gt;5,5-(B62+B61+B60+B59+B58),B234*(B199+B203)-B60)</f>
        <v>1.3137420761816889</v>
      </c>
      <c r="C63" s="28">
        <f t="shared" si="14"/>
        <v>1.3148417896586135</v>
      </c>
      <c r="D63" s="28">
        <f t="shared" si="14"/>
        <v>1.4426141947868165</v>
      </c>
      <c r="E63" s="28">
        <f t="shared" si="14"/>
        <v>1.2987355931302198</v>
      </c>
      <c r="F63" s="34">
        <f t="shared" si="14"/>
        <v>1.2555292798096864</v>
      </c>
      <c r="G63" s="28">
        <f t="shared" si="14"/>
        <v>1.6569791537805916</v>
      </c>
      <c r="H63" s="98">
        <f t="shared" si="14"/>
        <v>1.3478285041949274</v>
      </c>
      <c r="I63" s="28">
        <f t="shared" si="14"/>
        <v>1.3039291686157777</v>
      </c>
      <c r="J63" s="28">
        <f t="shared" si="14"/>
        <v>1.3362781262653083</v>
      </c>
      <c r="K63" s="28">
        <f t="shared" si="14"/>
        <v>1.2992028346932061</v>
      </c>
      <c r="L63" s="28">
        <f t="shared" si="14"/>
        <v>1.4306418329526744</v>
      </c>
      <c r="M63" s="28">
        <f t="shared" si="14"/>
        <v>1.2892998590405111</v>
      </c>
      <c r="N63" s="28">
        <f t="shared" si="14"/>
        <v>1.3939513848809773</v>
      </c>
      <c r="O63" s="28">
        <f t="shared" si="14"/>
        <v>1.2341075070800187</v>
      </c>
      <c r="P63" s="34">
        <f t="shared" si="14"/>
        <v>1.2778515493748843</v>
      </c>
      <c r="Q63" s="28">
        <f t="shared" si="14"/>
        <v>1.248028419744504</v>
      </c>
      <c r="R63" s="28">
        <f t="shared" si="14"/>
        <v>1.5464750668702483</v>
      </c>
      <c r="S63" s="28">
        <f t="shared" si="14"/>
        <v>1.4271132508551534</v>
      </c>
      <c r="T63" s="28">
        <f t="shared" si="14"/>
        <v>1.2509418674748716</v>
      </c>
      <c r="U63" s="28">
        <f t="shared" si="14"/>
        <v>1.3547679340992917</v>
      </c>
      <c r="V63" s="28">
        <f t="shared" si="14"/>
        <v>1.2330501492750856</v>
      </c>
      <c r="W63" s="28">
        <f t="shared" si="14"/>
        <v>1.3367178793712058</v>
      </c>
      <c r="X63" s="28">
        <f t="shared" si="14"/>
        <v>1.2866384905802546</v>
      </c>
      <c r="Y63" s="28">
        <f t="shared" si="14"/>
        <v>1.4838756566654694</v>
      </c>
      <c r="Z63" s="28">
        <f t="shared" si="14"/>
        <v>1.4808125327938222</v>
      </c>
      <c r="AA63" s="28">
        <f t="shared" si="14"/>
        <v>1.2809896483440251</v>
      </c>
      <c r="AB63" s="28">
        <f t="shared" si="14"/>
        <v>1.3623016397424428</v>
      </c>
      <c r="AC63" s="28">
        <f t="shared" si="14"/>
        <v>1.5304329810327015</v>
      </c>
      <c r="AD63" s="28">
        <f t="shared" si="14"/>
        <v>1.2903767455737698</v>
      </c>
      <c r="AE63" s="28">
        <f t="shared" si="14"/>
        <v>1.3594106350766975</v>
      </c>
      <c r="AF63" s="28">
        <f t="shared" si="14"/>
        <v>1.7186941327053371</v>
      </c>
      <c r="AG63" s="28">
        <f t="shared" si="14"/>
        <v>1.2973500958500099</v>
      </c>
      <c r="AH63" s="28">
        <f t="shared" si="14"/>
        <v>1.4230719269266396</v>
      </c>
      <c r="AI63" s="28">
        <f t="shared" si="14"/>
        <v>1.4083950175250508</v>
      </c>
      <c r="AJ63" s="28">
        <f t="shared" si="14"/>
        <v>1.3942108806390556</v>
      </c>
      <c r="AK63" s="28">
        <f t="shared" si="14"/>
        <v>1.497070856176383</v>
      </c>
      <c r="AL63" s="28">
        <f t="shared" si="14"/>
        <v>1.2739676569352092</v>
      </c>
      <c r="AM63" s="28">
        <f t="shared" si="14"/>
        <v>1.2708767468507223</v>
      </c>
      <c r="AN63" s="28">
        <f t="shared" si="14"/>
        <v>1.311989608612923</v>
      </c>
      <c r="AO63" s="28">
        <f t="shared" si="14"/>
        <v>1.4495769435286716</v>
      </c>
      <c r="AP63" s="28">
        <f t="shared" si="14"/>
        <v>1.4592112617781174</v>
      </c>
      <c r="AQ63" s="28">
        <f t="shared" si="14"/>
        <v>1.3654525487663571</v>
      </c>
      <c r="AR63" s="28">
        <f t="shared" si="14"/>
        <v>1.2571039168114924</v>
      </c>
      <c r="AS63" s="28">
        <f t="shared" si="14"/>
        <v>1.48121233767296</v>
      </c>
      <c r="AT63" s="28">
        <f t="shared" si="14"/>
        <v>1.2770770246118297</v>
      </c>
      <c r="AU63" s="28">
        <f t="shared" si="14"/>
        <v>1.3861927203961</v>
      </c>
      <c r="AV63" s="28">
        <f t="shared" si="14"/>
        <v>1.2967640824147024</v>
      </c>
      <c r="AW63" s="28">
        <f t="shared" si="14"/>
        <v>1.4256457960555697</v>
      </c>
    </row>
    <row r="64" spans="1:49">
      <c r="A64" s="28" t="s">
        <v>70</v>
      </c>
      <c r="B64" s="35">
        <f t="shared" ref="B64:AW64" si="15">IF(SUM(B58:B63)&gt;=5,0,5-SUM(B58:B63))</f>
        <v>1.1643007831919405E-2</v>
      </c>
      <c r="C64" s="35">
        <f t="shared" si="15"/>
        <v>2.7433411890243065E-3</v>
      </c>
      <c r="D64" s="35">
        <f t="shared" si="15"/>
        <v>2.8187195437415546E-2</v>
      </c>
      <c r="E64" s="35">
        <f t="shared" si="15"/>
        <v>1.626876668352395E-2</v>
      </c>
      <c r="F64" s="36">
        <f t="shared" si="15"/>
        <v>2.1945699451145551E-2</v>
      </c>
      <c r="G64" s="35">
        <f t="shared" si="15"/>
        <v>1.0261127190744901E-2</v>
      </c>
      <c r="H64" s="99">
        <f t="shared" si="15"/>
        <v>0</v>
      </c>
      <c r="I64" s="35">
        <f t="shared" si="15"/>
        <v>1.1915160320544516E-2</v>
      </c>
      <c r="J64" s="35">
        <f t="shared" si="15"/>
        <v>4.5875357899971547E-3</v>
      </c>
      <c r="K64" s="35">
        <f t="shared" si="15"/>
        <v>1.2493707761887407E-2</v>
      </c>
      <c r="L64" s="35">
        <f t="shared" si="15"/>
        <v>2.5288113578795013E-2</v>
      </c>
      <c r="M64" s="35">
        <f t="shared" si="15"/>
        <v>6.4998194943601817E-3</v>
      </c>
      <c r="N64" s="35">
        <f t="shared" si="15"/>
        <v>0</v>
      </c>
      <c r="O64" s="35">
        <f t="shared" si="15"/>
        <v>3.7749321865193863E-2</v>
      </c>
      <c r="P64" s="36">
        <f t="shared" si="15"/>
        <v>4.8751696880365181E-2</v>
      </c>
      <c r="Q64" s="35">
        <f t="shared" si="15"/>
        <v>3.428786016490637E-2</v>
      </c>
      <c r="R64" s="35">
        <f t="shared" si="15"/>
        <v>2.3654050224299894E-2</v>
      </c>
      <c r="S64" s="28">
        <f t="shared" si="15"/>
        <v>1.8938105113546655E-2</v>
      </c>
      <c r="T64" s="28">
        <f t="shared" si="15"/>
        <v>3.0539513139519414E-2</v>
      </c>
      <c r="U64" s="28">
        <f t="shared" si="15"/>
        <v>1.2860547200322259E-2</v>
      </c>
      <c r="V64" s="28">
        <f t="shared" si="15"/>
        <v>1.350983685659557E-3</v>
      </c>
      <c r="W64" s="28">
        <f t="shared" si="15"/>
        <v>2.2318331027015859E-4</v>
      </c>
      <c r="X64" s="28">
        <f t="shared" si="15"/>
        <v>1.9909171242700197E-3</v>
      </c>
      <c r="Y64" s="28">
        <f t="shared" si="15"/>
        <v>2.3374776611749581E-2</v>
      </c>
      <c r="Z64" s="28">
        <f t="shared" si="15"/>
        <v>8.0011839540663487E-3</v>
      </c>
      <c r="AA64" s="28">
        <f t="shared" si="15"/>
        <v>0</v>
      </c>
      <c r="AB64" s="28">
        <f t="shared" si="15"/>
        <v>2.0476915777187799E-2</v>
      </c>
      <c r="AC64" s="28">
        <f t="shared" si="15"/>
        <v>0</v>
      </c>
      <c r="AD64" s="28">
        <f t="shared" si="15"/>
        <v>7.6533084330119294E-3</v>
      </c>
      <c r="AE64" s="28">
        <f t="shared" si="15"/>
        <v>0</v>
      </c>
      <c r="AF64" s="28">
        <f t="shared" si="15"/>
        <v>1.6825068944714694E-2</v>
      </c>
      <c r="AG64" s="28">
        <f t="shared" si="15"/>
        <v>0</v>
      </c>
      <c r="AH64" s="28">
        <f t="shared" si="15"/>
        <v>1.2695546044932726E-2</v>
      </c>
      <c r="AI64" s="28">
        <f t="shared" si="15"/>
        <v>8.5499454585935553E-3</v>
      </c>
      <c r="AJ64" s="28">
        <f t="shared" si="15"/>
        <v>2.8391007176153948E-3</v>
      </c>
      <c r="AK64" s="28">
        <f t="shared" si="15"/>
        <v>7.2866303213032779E-3</v>
      </c>
      <c r="AL64" s="28">
        <f t="shared" si="15"/>
        <v>1.1978328350068956E-2</v>
      </c>
      <c r="AM64" s="28">
        <f t="shared" si="15"/>
        <v>9.9909101810702339E-3</v>
      </c>
      <c r="AN64" s="28">
        <f t="shared" si="15"/>
        <v>1.7217055661103764E-2</v>
      </c>
      <c r="AO64" s="28">
        <f t="shared" si="15"/>
        <v>1.2722297778693381E-2</v>
      </c>
      <c r="AP64" s="28">
        <f t="shared" si="15"/>
        <v>2.8162929135378434E-2</v>
      </c>
      <c r="AQ64" s="28">
        <f t="shared" si="15"/>
        <v>1.4151928863867624E-2</v>
      </c>
      <c r="AR64" s="28">
        <f t="shared" si="15"/>
        <v>1.575418937861528E-2</v>
      </c>
      <c r="AS64" s="28">
        <f t="shared" si="15"/>
        <v>0</v>
      </c>
      <c r="AT64" s="28">
        <f t="shared" si="15"/>
        <v>1.521892283208448E-2</v>
      </c>
      <c r="AU64" s="28">
        <f t="shared" si="15"/>
        <v>9.3842878502270466E-3</v>
      </c>
      <c r="AV64" s="28">
        <f t="shared" si="15"/>
        <v>1.9613877364777821E-2</v>
      </c>
      <c r="AW64" s="28">
        <f t="shared" si="15"/>
        <v>5.2410068704027424E-3</v>
      </c>
    </row>
    <row r="65" spans="1:49">
      <c r="A65" s="28"/>
      <c r="B65" s="28">
        <f t="shared" ref="B65:AW65" si="16">SUM(B58:B64)</f>
        <v>5</v>
      </c>
      <c r="C65" s="28">
        <f t="shared" si="16"/>
        <v>5</v>
      </c>
      <c r="D65" s="28">
        <f t="shared" si="16"/>
        <v>5</v>
      </c>
      <c r="E65" s="28">
        <f t="shared" si="16"/>
        <v>5</v>
      </c>
      <c r="F65" s="34">
        <f t="shared" si="16"/>
        <v>5</v>
      </c>
      <c r="G65" s="28">
        <f t="shared" si="16"/>
        <v>5</v>
      </c>
      <c r="H65" s="98">
        <f t="shared" si="16"/>
        <v>5</v>
      </c>
      <c r="I65" s="28">
        <f t="shared" si="16"/>
        <v>5</v>
      </c>
      <c r="J65" s="28">
        <f t="shared" si="16"/>
        <v>5</v>
      </c>
      <c r="K65" s="28">
        <f t="shared" si="16"/>
        <v>5</v>
      </c>
      <c r="L65" s="28">
        <f t="shared" si="16"/>
        <v>5</v>
      </c>
      <c r="M65" s="28">
        <f t="shared" si="16"/>
        <v>5</v>
      </c>
      <c r="N65" s="28">
        <f t="shared" si="16"/>
        <v>5</v>
      </c>
      <c r="O65" s="28">
        <f t="shared" si="16"/>
        <v>5</v>
      </c>
      <c r="P65" s="34">
        <f t="shared" si="16"/>
        <v>5</v>
      </c>
      <c r="Q65" s="28">
        <f t="shared" si="16"/>
        <v>5</v>
      </c>
      <c r="R65" s="28">
        <f t="shared" si="16"/>
        <v>5</v>
      </c>
      <c r="S65" s="28">
        <f t="shared" si="16"/>
        <v>5</v>
      </c>
      <c r="T65" s="28">
        <f t="shared" si="16"/>
        <v>5</v>
      </c>
      <c r="U65" s="28">
        <f t="shared" si="16"/>
        <v>5</v>
      </c>
      <c r="V65" s="28">
        <f t="shared" si="16"/>
        <v>5</v>
      </c>
      <c r="W65" s="28">
        <f t="shared" si="16"/>
        <v>5</v>
      </c>
      <c r="X65" s="28">
        <f t="shared" si="16"/>
        <v>5</v>
      </c>
      <c r="Y65" s="28">
        <f t="shared" si="16"/>
        <v>5</v>
      </c>
      <c r="Z65" s="28">
        <f t="shared" si="16"/>
        <v>5</v>
      </c>
      <c r="AA65" s="28">
        <f t="shared" si="16"/>
        <v>5</v>
      </c>
      <c r="AB65" s="28">
        <f t="shared" si="16"/>
        <v>5</v>
      </c>
      <c r="AC65" s="28">
        <f t="shared" si="16"/>
        <v>5</v>
      </c>
      <c r="AD65" s="28">
        <f t="shared" si="16"/>
        <v>5</v>
      </c>
      <c r="AE65" s="28">
        <f t="shared" si="16"/>
        <v>5</v>
      </c>
      <c r="AF65" s="28">
        <f t="shared" si="16"/>
        <v>5</v>
      </c>
      <c r="AG65" s="28">
        <f t="shared" si="16"/>
        <v>5</v>
      </c>
      <c r="AH65" s="28">
        <f t="shared" si="16"/>
        <v>5</v>
      </c>
      <c r="AI65" s="28">
        <f t="shared" si="16"/>
        <v>5</v>
      </c>
      <c r="AJ65" s="28">
        <f t="shared" si="16"/>
        <v>5</v>
      </c>
      <c r="AK65" s="28">
        <f t="shared" si="16"/>
        <v>5</v>
      </c>
      <c r="AL65" s="28">
        <f t="shared" si="16"/>
        <v>5</v>
      </c>
      <c r="AM65" s="28">
        <f t="shared" si="16"/>
        <v>5</v>
      </c>
      <c r="AN65" s="28">
        <f t="shared" si="16"/>
        <v>5</v>
      </c>
      <c r="AO65" s="28">
        <f t="shared" si="16"/>
        <v>5</v>
      </c>
      <c r="AP65" s="28">
        <f t="shared" si="16"/>
        <v>5</v>
      </c>
      <c r="AQ65" s="28">
        <f t="shared" si="16"/>
        <v>5</v>
      </c>
      <c r="AR65" s="28">
        <f t="shared" si="16"/>
        <v>5</v>
      </c>
      <c r="AS65" s="28">
        <f t="shared" si="16"/>
        <v>5</v>
      </c>
      <c r="AT65" s="28">
        <f t="shared" si="16"/>
        <v>5</v>
      </c>
      <c r="AU65" s="28">
        <f t="shared" si="16"/>
        <v>5</v>
      </c>
      <c r="AV65" s="28">
        <f t="shared" si="16"/>
        <v>5</v>
      </c>
      <c r="AW65" s="28">
        <f t="shared" si="16"/>
        <v>5</v>
      </c>
    </row>
    <row r="66" spans="1:49">
      <c r="A66" s="35" t="s">
        <v>71</v>
      </c>
      <c r="B66" s="28"/>
      <c r="C66" s="28"/>
      <c r="D66" s="28"/>
      <c r="E66" s="28"/>
      <c r="F66" s="34"/>
      <c r="G66" s="28"/>
      <c r="H66" s="98"/>
      <c r="I66" s="28"/>
      <c r="J66" s="28"/>
      <c r="K66" s="28"/>
      <c r="L66" s="28"/>
      <c r="M66" s="28"/>
      <c r="N66" s="28"/>
      <c r="O66" s="28"/>
      <c r="P66" s="34"/>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row>
    <row r="67" spans="1:49">
      <c r="A67" s="28" t="s">
        <v>72</v>
      </c>
      <c r="B67" s="28">
        <f t="shared" ref="B67:AW67" si="17">B234*(B199+B203)-B60-B63</f>
        <v>0</v>
      </c>
      <c r="C67" s="28">
        <f t="shared" si="17"/>
        <v>0</v>
      </c>
      <c r="D67" s="28">
        <f t="shared" si="17"/>
        <v>0</v>
      </c>
      <c r="E67" s="28">
        <f t="shared" si="17"/>
        <v>0</v>
      </c>
      <c r="F67" s="34">
        <f t="shared" si="17"/>
        <v>0</v>
      </c>
      <c r="G67" s="28">
        <f t="shared" si="17"/>
        <v>0</v>
      </c>
      <c r="H67" s="98">
        <f t="shared" si="17"/>
        <v>4.2651882904527483E-3</v>
      </c>
      <c r="I67" s="28">
        <f t="shared" si="17"/>
        <v>0</v>
      </c>
      <c r="J67" s="28">
        <f t="shared" si="17"/>
        <v>0</v>
      </c>
      <c r="K67" s="28">
        <f t="shared" si="17"/>
        <v>0</v>
      </c>
      <c r="L67" s="28">
        <f t="shared" si="17"/>
        <v>0</v>
      </c>
      <c r="M67" s="28">
        <f t="shared" si="17"/>
        <v>0</v>
      </c>
      <c r="N67" s="28">
        <f t="shared" si="17"/>
        <v>1.168783667264317E-2</v>
      </c>
      <c r="O67" s="28">
        <f t="shared" si="17"/>
        <v>0</v>
      </c>
      <c r="P67" s="34">
        <f t="shared" si="17"/>
        <v>0</v>
      </c>
      <c r="Q67" s="28">
        <f t="shared" si="17"/>
        <v>0</v>
      </c>
      <c r="R67" s="28">
        <f t="shared" si="17"/>
        <v>0</v>
      </c>
      <c r="S67" s="28">
        <f t="shared" si="17"/>
        <v>0</v>
      </c>
      <c r="T67" s="28">
        <f t="shared" si="17"/>
        <v>0</v>
      </c>
      <c r="U67" s="28">
        <f t="shared" si="17"/>
        <v>0</v>
      </c>
      <c r="V67" s="28">
        <f t="shared" si="17"/>
        <v>0</v>
      </c>
      <c r="W67" s="28">
        <f t="shared" si="17"/>
        <v>0</v>
      </c>
      <c r="X67" s="28">
        <f t="shared" si="17"/>
        <v>0</v>
      </c>
      <c r="Y67" s="28">
        <f t="shared" si="17"/>
        <v>0</v>
      </c>
      <c r="Z67" s="28">
        <f t="shared" si="17"/>
        <v>0</v>
      </c>
      <c r="AA67" s="28">
        <f t="shared" si="17"/>
        <v>4.814542852585868E-3</v>
      </c>
      <c r="AB67" s="28">
        <f t="shared" si="17"/>
        <v>0</v>
      </c>
      <c r="AC67" s="28">
        <f t="shared" si="17"/>
        <v>1.0525999098545791E-2</v>
      </c>
      <c r="AD67" s="28">
        <f t="shared" si="17"/>
        <v>0</v>
      </c>
      <c r="AE67" s="28">
        <f t="shared" si="17"/>
        <v>3.9299589390981993E-3</v>
      </c>
      <c r="AF67" s="28">
        <f t="shared" si="17"/>
        <v>0</v>
      </c>
      <c r="AG67" s="28">
        <f t="shared" si="17"/>
        <v>3.2397208984715764E-3</v>
      </c>
      <c r="AH67" s="28">
        <f t="shared" si="17"/>
        <v>0</v>
      </c>
      <c r="AI67" s="28">
        <f t="shared" si="17"/>
        <v>0</v>
      </c>
      <c r="AJ67" s="28">
        <f t="shared" si="17"/>
        <v>0</v>
      </c>
      <c r="AK67" s="28">
        <f t="shared" si="17"/>
        <v>0</v>
      </c>
      <c r="AL67" s="28">
        <f t="shared" si="17"/>
        <v>0</v>
      </c>
      <c r="AM67" s="28">
        <f t="shared" si="17"/>
        <v>0</v>
      </c>
      <c r="AN67" s="28">
        <f t="shared" si="17"/>
        <v>0</v>
      </c>
      <c r="AO67" s="28">
        <f t="shared" si="17"/>
        <v>0</v>
      </c>
      <c r="AP67" s="28">
        <f t="shared" si="17"/>
        <v>0</v>
      </c>
      <c r="AQ67" s="28">
        <f t="shared" si="17"/>
        <v>0</v>
      </c>
      <c r="AR67" s="28">
        <f t="shared" si="17"/>
        <v>0</v>
      </c>
      <c r="AS67" s="28">
        <f t="shared" si="17"/>
        <v>3.8170274373033442E-2</v>
      </c>
      <c r="AT67" s="28">
        <f t="shared" si="17"/>
        <v>0</v>
      </c>
      <c r="AU67" s="28">
        <f t="shared" si="17"/>
        <v>0</v>
      </c>
      <c r="AV67" s="28">
        <f t="shared" si="17"/>
        <v>0</v>
      </c>
      <c r="AW67" s="28">
        <f t="shared" si="17"/>
        <v>0</v>
      </c>
    </row>
    <row r="68" spans="1:49">
      <c r="A68" s="28" t="s">
        <v>70</v>
      </c>
      <c r="B68" s="28">
        <f t="shared" ref="B68:AW68" si="18">IF(B$234*(B204+B208+B200)-B64&lt;2-B67,B$234*(B204+B208+B200)-B64,2-B67)</f>
        <v>1.8986477119474527</v>
      </c>
      <c r="C68" s="28">
        <f t="shared" si="18"/>
        <v>1.8885907519601077</v>
      </c>
      <c r="D68" s="28">
        <f t="shared" si="18"/>
        <v>1.917416207677324</v>
      </c>
      <c r="E68" s="28">
        <f t="shared" si="18"/>
        <v>1.9038858154018661</v>
      </c>
      <c r="F68" s="34">
        <f t="shared" si="18"/>
        <v>1.9103243896014794</v>
      </c>
      <c r="G68" s="28">
        <f t="shared" si="18"/>
        <v>1.897084339427098</v>
      </c>
      <c r="H68" s="98">
        <f t="shared" si="18"/>
        <v>1.9677745708972032</v>
      </c>
      <c r="I68" s="28">
        <f t="shared" si="18"/>
        <v>1.8989556859852093</v>
      </c>
      <c r="J68" s="28">
        <f t="shared" si="18"/>
        <v>1.8906725152176653</v>
      </c>
      <c r="K68" s="28">
        <f t="shared" si="18"/>
        <v>1.8996104688166691</v>
      </c>
      <c r="L68" s="28">
        <f t="shared" si="18"/>
        <v>1.9141204764420094</v>
      </c>
      <c r="M68" s="28">
        <f t="shared" si="18"/>
        <v>1.8928323780166685</v>
      </c>
      <c r="N68" s="28">
        <f t="shared" si="18"/>
        <v>1.8606531225599456</v>
      </c>
      <c r="O68" s="28">
        <f t="shared" si="18"/>
        <v>1.9283074148882782</v>
      </c>
      <c r="P68" s="34">
        <f t="shared" si="18"/>
        <v>1.9408786966015728</v>
      </c>
      <c r="Q68" s="28">
        <f t="shared" si="18"/>
        <v>1.9243611384011092</v>
      </c>
      <c r="R68" s="28">
        <f t="shared" si="18"/>
        <v>1.9122641325292538</v>
      </c>
      <c r="S68" s="28">
        <f t="shared" si="18"/>
        <v>1.9069118894548522</v>
      </c>
      <c r="T68" s="28">
        <f t="shared" si="18"/>
        <v>1.9200925210753932</v>
      </c>
      <c r="U68" s="28">
        <f t="shared" si="18"/>
        <v>1.9000257068529109</v>
      </c>
      <c r="V68" s="28">
        <f t="shared" si="18"/>
        <v>1.902071729700374</v>
      </c>
      <c r="W68" s="28">
        <f t="shared" si="18"/>
        <v>1.891220211050278</v>
      </c>
      <c r="X68" s="28">
        <f t="shared" si="18"/>
        <v>1.8879312961337447</v>
      </c>
      <c r="Y68" s="28">
        <f t="shared" si="18"/>
        <v>1.9119469625201599</v>
      </c>
      <c r="Z68" s="28">
        <f t="shared" si="18"/>
        <v>1.8945290056225443</v>
      </c>
      <c r="AA68" s="28">
        <f t="shared" si="18"/>
        <v>1.9213728862799035</v>
      </c>
      <c r="AB68" s="28">
        <f t="shared" si="18"/>
        <v>1.9086574740638849</v>
      </c>
      <c r="AC68" s="28">
        <f t="shared" si="18"/>
        <v>1.8631205662297521</v>
      </c>
      <c r="AD68" s="28">
        <f t="shared" si="18"/>
        <v>1.9165742719385566</v>
      </c>
      <c r="AE68" s="28">
        <f t="shared" si="18"/>
        <v>1.8771376299843838</v>
      </c>
      <c r="AF68" s="28">
        <f t="shared" si="18"/>
        <v>1.9045162590168256</v>
      </c>
      <c r="AG68" s="28">
        <f t="shared" si="18"/>
        <v>1.9146802676861365</v>
      </c>
      <c r="AH68" s="28">
        <f t="shared" si="18"/>
        <v>1.8998389306670787</v>
      </c>
      <c r="AI68" s="28">
        <f t="shared" si="18"/>
        <v>1.8951493318237054</v>
      </c>
      <c r="AJ68" s="28">
        <f t="shared" si="18"/>
        <v>1.8886988183385305</v>
      </c>
      <c r="AK68" s="28">
        <f t="shared" si="18"/>
        <v>1.8937214220918301</v>
      </c>
      <c r="AL68" s="28">
        <f t="shared" si="18"/>
        <v>1.9004335407478345</v>
      </c>
      <c r="AM68" s="28">
        <f t="shared" si="18"/>
        <v>1.8971744165268605</v>
      </c>
      <c r="AN68" s="28">
        <f t="shared" si="18"/>
        <v>1.9049605523661635</v>
      </c>
      <c r="AO68" s="28">
        <f t="shared" si="18"/>
        <v>1.8998692121588507</v>
      </c>
      <c r="AP68" s="28">
        <f t="shared" si="18"/>
        <v>1.9173886091249404</v>
      </c>
      <c r="AQ68" s="28">
        <f t="shared" si="18"/>
        <v>1.9014878365419114</v>
      </c>
      <c r="AR68" s="28">
        <f t="shared" si="18"/>
        <v>1.9033027532216029</v>
      </c>
      <c r="AS68" s="28">
        <f t="shared" si="18"/>
        <v>1.8570629887755972</v>
      </c>
      <c r="AT68" s="28">
        <f t="shared" si="18"/>
        <v>1.9143624363131895</v>
      </c>
      <c r="AU68" s="28">
        <f t="shared" si="18"/>
        <v>1.89609268132649</v>
      </c>
      <c r="AV68" s="28">
        <f t="shared" si="18"/>
        <v>1.9076783656521548</v>
      </c>
      <c r="AW68" s="28">
        <f t="shared" si="18"/>
        <v>1.8914104477769158</v>
      </c>
    </row>
    <row r="69" spans="1:49">
      <c r="A69" s="28" t="s">
        <v>73</v>
      </c>
      <c r="B69" s="35">
        <f t="shared" ref="B69:AW69" si="19">IF(B67+B68&gt;=2,0,2-B67-B68)</f>
        <v>0.10135228805254726</v>
      </c>
      <c r="C69" s="35">
        <f t="shared" si="19"/>
        <v>0.11140924803989227</v>
      </c>
      <c r="D69" s="35">
        <f t="shared" si="19"/>
        <v>8.2583792322675986E-2</v>
      </c>
      <c r="E69" s="35">
        <f t="shared" si="19"/>
        <v>9.6114184598133923E-2</v>
      </c>
      <c r="F69" s="36">
        <f t="shared" si="19"/>
        <v>8.9675610398520567E-2</v>
      </c>
      <c r="G69" s="35">
        <f t="shared" si="19"/>
        <v>0.10291566057290202</v>
      </c>
      <c r="H69" s="99">
        <f t="shared" si="19"/>
        <v>2.796024081234405E-2</v>
      </c>
      <c r="I69" s="35">
        <f t="shared" si="19"/>
        <v>0.10104431401479075</v>
      </c>
      <c r="J69" s="35">
        <f t="shared" si="19"/>
        <v>0.10932748478233467</v>
      </c>
      <c r="K69" s="35">
        <f t="shared" si="19"/>
        <v>0.10038953118333094</v>
      </c>
      <c r="L69" s="35">
        <f t="shared" si="19"/>
        <v>8.5879523557990556E-2</v>
      </c>
      <c r="M69" s="35">
        <f t="shared" si="19"/>
        <v>0.10716762198333152</v>
      </c>
      <c r="N69" s="35">
        <f t="shared" si="19"/>
        <v>0.12765904076741119</v>
      </c>
      <c r="O69" s="35">
        <f t="shared" si="19"/>
        <v>7.1692585111721829E-2</v>
      </c>
      <c r="P69" s="36">
        <f t="shared" si="19"/>
        <v>5.912130339842725E-2</v>
      </c>
      <c r="Q69" s="35">
        <f t="shared" si="19"/>
        <v>7.5638861598890772E-2</v>
      </c>
      <c r="R69" s="35">
        <f t="shared" si="19"/>
        <v>8.7735867470746243E-2</v>
      </c>
      <c r="S69" s="28">
        <f t="shared" si="19"/>
        <v>9.3088110545147762E-2</v>
      </c>
      <c r="T69" s="28">
        <f t="shared" si="19"/>
        <v>7.9907478924606812E-2</v>
      </c>
      <c r="U69" s="28">
        <f t="shared" si="19"/>
        <v>9.9974293147089055E-2</v>
      </c>
      <c r="V69" s="28">
        <f t="shared" si="19"/>
        <v>9.792827029962603E-2</v>
      </c>
      <c r="W69" s="28">
        <f t="shared" si="19"/>
        <v>0.10877978894972196</v>
      </c>
      <c r="X69" s="28">
        <f t="shared" si="19"/>
        <v>0.11206870386625534</v>
      </c>
      <c r="Y69" s="28">
        <f t="shared" si="19"/>
        <v>8.8053037479840057E-2</v>
      </c>
      <c r="Z69" s="28">
        <f t="shared" si="19"/>
        <v>0.10547099437745566</v>
      </c>
      <c r="AA69" s="28">
        <f t="shared" si="19"/>
        <v>7.3812570867510585E-2</v>
      </c>
      <c r="AB69" s="28">
        <f t="shared" si="19"/>
        <v>9.1342525936115138E-2</v>
      </c>
      <c r="AC69" s="28">
        <f t="shared" si="19"/>
        <v>0.12635343467170213</v>
      </c>
      <c r="AD69" s="28">
        <f t="shared" si="19"/>
        <v>8.3425728061443438E-2</v>
      </c>
      <c r="AE69" s="28">
        <f t="shared" si="19"/>
        <v>0.11893241107651797</v>
      </c>
      <c r="AF69" s="28">
        <f t="shared" si="19"/>
        <v>9.5483740983174359E-2</v>
      </c>
      <c r="AG69" s="28">
        <f t="shared" si="19"/>
        <v>8.2080011415391896E-2</v>
      </c>
      <c r="AH69" s="28">
        <f t="shared" si="19"/>
        <v>0.10016106933292135</v>
      </c>
      <c r="AI69" s="28">
        <f t="shared" si="19"/>
        <v>0.10485066817629463</v>
      </c>
      <c r="AJ69" s="28">
        <f t="shared" si="19"/>
        <v>0.11130118166146952</v>
      </c>
      <c r="AK69" s="28">
        <f t="shared" si="19"/>
        <v>0.10627857790816986</v>
      </c>
      <c r="AL69" s="28">
        <f t="shared" si="19"/>
        <v>9.9566459252165451E-2</v>
      </c>
      <c r="AM69" s="28">
        <f t="shared" si="19"/>
        <v>0.10282558347313953</v>
      </c>
      <c r="AN69" s="28">
        <f t="shared" si="19"/>
        <v>9.5039447633836538E-2</v>
      </c>
      <c r="AO69" s="28">
        <f t="shared" si="19"/>
        <v>0.10013078784114926</v>
      </c>
      <c r="AP69" s="28">
        <f t="shared" si="19"/>
        <v>8.2611390875059643E-2</v>
      </c>
      <c r="AQ69" s="28">
        <f t="shared" si="19"/>
        <v>9.8512163458088553E-2</v>
      </c>
      <c r="AR69" s="28">
        <f t="shared" si="19"/>
        <v>9.6697246778397083E-2</v>
      </c>
      <c r="AS69" s="28">
        <f t="shared" si="19"/>
        <v>0.10476673685136939</v>
      </c>
      <c r="AT69" s="28">
        <f t="shared" si="19"/>
        <v>8.5637563686810525E-2</v>
      </c>
      <c r="AU69" s="28">
        <f t="shared" si="19"/>
        <v>0.10390731867351</v>
      </c>
      <c r="AV69" s="28">
        <f t="shared" si="19"/>
        <v>9.2321634347845238E-2</v>
      </c>
      <c r="AW69" s="28">
        <f t="shared" si="19"/>
        <v>0.1085895522230842</v>
      </c>
    </row>
    <row r="70" spans="1:49">
      <c r="A70" s="28"/>
      <c r="B70" s="28">
        <f t="shared" ref="B70:AW70" si="20">SUM(B67:B69)</f>
        <v>2</v>
      </c>
      <c r="C70" s="28">
        <f t="shared" si="20"/>
        <v>2</v>
      </c>
      <c r="D70" s="28">
        <f t="shared" si="20"/>
        <v>2</v>
      </c>
      <c r="E70" s="28">
        <f t="shared" si="20"/>
        <v>2</v>
      </c>
      <c r="F70" s="34">
        <f t="shared" si="20"/>
        <v>2</v>
      </c>
      <c r="G70" s="28">
        <f t="shared" si="20"/>
        <v>2</v>
      </c>
      <c r="H70" s="98">
        <f t="shared" si="20"/>
        <v>2</v>
      </c>
      <c r="I70" s="28">
        <f t="shared" si="20"/>
        <v>2</v>
      </c>
      <c r="J70" s="28">
        <f t="shared" si="20"/>
        <v>2</v>
      </c>
      <c r="K70" s="28">
        <f t="shared" si="20"/>
        <v>2</v>
      </c>
      <c r="L70" s="28">
        <f t="shared" si="20"/>
        <v>2</v>
      </c>
      <c r="M70" s="28">
        <f t="shared" si="20"/>
        <v>2</v>
      </c>
      <c r="N70" s="28">
        <f t="shared" si="20"/>
        <v>2</v>
      </c>
      <c r="O70" s="28">
        <f t="shared" si="20"/>
        <v>2</v>
      </c>
      <c r="P70" s="34">
        <f t="shared" si="20"/>
        <v>2</v>
      </c>
      <c r="Q70" s="28">
        <f t="shared" si="20"/>
        <v>2</v>
      </c>
      <c r="R70" s="28">
        <f t="shared" si="20"/>
        <v>2</v>
      </c>
      <c r="S70" s="28">
        <f t="shared" si="20"/>
        <v>2</v>
      </c>
      <c r="T70" s="28">
        <f t="shared" si="20"/>
        <v>2</v>
      </c>
      <c r="U70" s="28">
        <f t="shared" si="20"/>
        <v>2</v>
      </c>
      <c r="V70" s="28">
        <f t="shared" si="20"/>
        <v>2</v>
      </c>
      <c r="W70" s="28">
        <f t="shared" si="20"/>
        <v>2</v>
      </c>
      <c r="X70" s="28">
        <f t="shared" si="20"/>
        <v>2</v>
      </c>
      <c r="Y70" s="28">
        <f t="shared" si="20"/>
        <v>2</v>
      </c>
      <c r="Z70" s="28">
        <f t="shared" si="20"/>
        <v>2</v>
      </c>
      <c r="AA70" s="28">
        <f t="shared" si="20"/>
        <v>2</v>
      </c>
      <c r="AB70" s="28">
        <f t="shared" si="20"/>
        <v>2</v>
      </c>
      <c r="AC70" s="28">
        <f t="shared" si="20"/>
        <v>2</v>
      </c>
      <c r="AD70" s="28">
        <f t="shared" si="20"/>
        <v>2</v>
      </c>
      <c r="AE70" s="28">
        <f t="shared" si="20"/>
        <v>2</v>
      </c>
      <c r="AF70" s="28">
        <f t="shared" si="20"/>
        <v>2</v>
      </c>
      <c r="AG70" s="28">
        <f t="shared" si="20"/>
        <v>2</v>
      </c>
      <c r="AH70" s="28">
        <f t="shared" si="20"/>
        <v>2</v>
      </c>
      <c r="AI70" s="28">
        <f t="shared" si="20"/>
        <v>2</v>
      </c>
      <c r="AJ70" s="28">
        <f t="shared" si="20"/>
        <v>2</v>
      </c>
      <c r="AK70" s="28">
        <f t="shared" si="20"/>
        <v>2</v>
      </c>
      <c r="AL70" s="28">
        <f t="shared" si="20"/>
        <v>2</v>
      </c>
      <c r="AM70" s="28">
        <f t="shared" si="20"/>
        <v>2</v>
      </c>
      <c r="AN70" s="28">
        <f t="shared" si="20"/>
        <v>2</v>
      </c>
      <c r="AO70" s="28">
        <f t="shared" si="20"/>
        <v>2</v>
      </c>
      <c r="AP70" s="28">
        <f t="shared" si="20"/>
        <v>2</v>
      </c>
      <c r="AQ70" s="28">
        <f t="shared" si="20"/>
        <v>2</v>
      </c>
      <c r="AR70" s="28">
        <f t="shared" si="20"/>
        <v>2</v>
      </c>
      <c r="AS70" s="28">
        <f t="shared" si="20"/>
        <v>2</v>
      </c>
      <c r="AT70" s="28">
        <f t="shared" si="20"/>
        <v>2</v>
      </c>
      <c r="AU70" s="28">
        <f t="shared" si="20"/>
        <v>2</v>
      </c>
      <c r="AV70" s="28">
        <f t="shared" si="20"/>
        <v>2</v>
      </c>
      <c r="AW70" s="28">
        <f t="shared" si="20"/>
        <v>2</v>
      </c>
    </row>
    <row r="71" spans="1:49">
      <c r="A71" s="35" t="s">
        <v>74</v>
      </c>
      <c r="B71" s="28"/>
      <c r="C71" s="28"/>
      <c r="D71" s="28"/>
      <c r="E71" s="28"/>
      <c r="F71" s="34"/>
      <c r="G71" s="28"/>
      <c r="H71" s="98"/>
      <c r="I71" s="28"/>
      <c r="J71" s="28"/>
      <c r="K71" s="28"/>
      <c r="L71" s="28"/>
      <c r="M71" s="28"/>
      <c r="N71" s="28"/>
      <c r="O71" s="28"/>
      <c r="P71" s="34"/>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row>
    <row r="72" spans="1:49">
      <c r="A72" s="25" t="s">
        <v>70</v>
      </c>
      <c r="B72" s="28">
        <f t="shared" ref="B72:AW72" si="21">IF(B69&gt;=0,0,B234*(B208+B204+B200)-B68-B64)</f>
        <v>0</v>
      </c>
      <c r="C72" s="28">
        <f t="shared" si="21"/>
        <v>0</v>
      </c>
      <c r="D72" s="28">
        <f t="shared" si="21"/>
        <v>0</v>
      </c>
      <c r="E72" s="28">
        <f t="shared" si="21"/>
        <v>0</v>
      </c>
      <c r="F72" s="34">
        <f t="shared" si="21"/>
        <v>0</v>
      </c>
      <c r="G72" s="28">
        <f t="shared" si="21"/>
        <v>0</v>
      </c>
      <c r="H72" s="98">
        <f t="shared" si="21"/>
        <v>0</v>
      </c>
      <c r="I72" s="28">
        <f t="shared" si="21"/>
        <v>0</v>
      </c>
      <c r="J72" s="28">
        <f t="shared" si="21"/>
        <v>0</v>
      </c>
      <c r="K72" s="28">
        <f t="shared" si="21"/>
        <v>0</v>
      </c>
      <c r="L72" s="28">
        <f t="shared" si="21"/>
        <v>0</v>
      </c>
      <c r="M72" s="28">
        <f t="shared" si="21"/>
        <v>0</v>
      </c>
      <c r="N72" s="28">
        <f t="shared" si="21"/>
        <v>0</v>
      </c>
      <c r="O72" s="28">
        <f t="shared" si="21"/>
        <v>0</v>
      </c>
      <c r="P72" s="34">
        <f t="shared" si="21"/>
        <v>0</v>
      </c>
      <c r="Q72" s="28">
        <f t="shared" si="21"/>
        <v>0</v>
      </c>
      <c r="R72" s="28">
        <f t="shared" si="21"/>
        <v>0</v>
      </c>
      <c r="S72" s="28">
        <f t="shared" si="21"/>
        <v>0</v>
      </c>
      <c r="T72" s="28">
        <f t="shared" si="21"/>
        <v>0</v>
      </c>
      <c r="U72" s="28">
        <f t="shared" si="21"/>
        <v>0</v>
      </c>
      <c r="V72" s="28">
        <f t="shared" si="21"/>
        <v>0</v>
      </c>
      <c r="W72" s="28">
        <f t="shared" si="21"/>
        <v>0</v>
      </c>
      <c r="X72" s="28">
        <f t="shared" si="21"/>
        <v>0</v>
      </c>
      <c r="Y72" s="28">
        <f t="shared" si="21"/>
        <v>0</v>
      </c>
      <c r="Z72" s="28">
        <f t="shared" si="21"/>
        <v>0</v>
      </c>
      <c r="AA72" s="28">
        <f t="shared" si="21"/>
        <v>0</v>
      </c>
      <c r="AB72" s="28">
        <f t="shared" si="21"/>
        <v>0</v>
      </c>
      <c r="AC72" s="28">
        <f t="shared" si="21"/>
        <v>0</v>
      </c>
      <c r="AD72" s="28">
        <f t="shared" si="21"/>
        <v>0</v>
      </c>
      <c r="AE72" s="28">
        <f t="shared" si="21"/>
        <v>0</v>
      </c>
      <c r="AF72" s="28">
        <f t="shared" si="21"/>
        <v>0</v>
      </c>
      <c r="AG72" s="28">
        <f t="shared" si="21"/>
        <v>0</v>
      </c>
      <c r="AH72" s="28">
        <f t="shared" si="21"/>
        <v>0</v>
      </c>
      <c r="AI72" s="28">
        <f t="shared" si="21"/>
        <v>0</v>
      </c>
      <c r="AJ72" s="28">
        <f t="shared" si="21"/>
        <v>0</v>
      </c>
      <c r="AK72" s="28">
        <f t="shared" si="21"/>
        <v>0</v>
      </c>
      <c r="AL72" s="28">
        <f t="shared" si="21"/>
        <v>0</v>
      </c>
      <c r="AM72" s="28">
        <f t="shared" si="21"/>
        <v>0</v>
      </c>
      <c r="AN72" s="28">
        <f t="shared" si="21"/>
        <v>0</v>
      </c>
      <c r="AO72" s="28">
        <f t="shared" si="21"/>
        <v>0</v>
      </c>
      <c r="AP72" s="28">
        <f t="shared" si="21"/>
        <v>0</v>
      </c>
      <c r="AQ72" s="28">
        <f t="shared" si="21"/>
        <v>0</v>
      </c>
      <c r="AR72" s="28">
        <f t="shared" si="21"/>
        <v>0</v>
      </c>
      <c r="AS72" s="28">
        <f t="shared" si="21"/>
        <v>0</v>
      </c>
      <c r="AT72" s="28">
        <f t="shared" si="21"/>
        <v>0</v>
      </c>
      <c r="AU72" s="28">
        <f t="shared" si="21"/>
        <v>0</v>
      </c>
      <c r="AV72" s="28">
        <f t="shared" si="21"/>
        <v>0</v>
      </c>
      <c r="AW72" s="28">
        <f t="shared" si="21"/>
        <v>0</v>
      </c>
    </row>
    <row r="73" spans="1:49">
      <c r="A73" s="28" t="s">
        <v>73</v>
      </c>
      <c r="B73" s="28">
        <f t="shared" ref="B73:AW73" si="22">B234*(B205+B209)-B69</f>
        <v>0.11775371831846942</v>
      </c>
      <c r="C73" s="28">
        <f t="shared" si="22"/>
        <v>0.1186323733703302</v>
      </c>
      <c r="D73" s="28">
        <f t="shared" si="22"/>
        <v>0.15155194186565688</v>
      </c>
      <c r="E73" s="28">
        <f t="shared" si="22"/>
        <v>0.10379444703000329</v>
      </c>
      <c r="F73" s="34">
        <f t="shared" si="22"/>
        <v>0.11497658273432537</v>
      </c>
      <c r="G73" s="28">
        <f t="shared" si="22"/>
        <v>0.1498744143562255</v>
      </c>
      <c r="H73" s="98">
        <f t="shared" si="22"/>
        <v>0.18524894311662984</v>
      </c>
      <c r="I73" s="28">
        <f t="shared" si="22"/>
        <v>0.17548694714196272</v>
      </c>
      <c r="J73" s="28">
        <f t="shared" si="22"/>
        <v>0.19193224278763682</v>
      </c>
      <c r="K73" s="28">
        <f t="shared" si="22"/>
        <v>0.16881032734275864</v>
      </c>
      <c r="L73" s="28">
        <f t="shared" si="22"/>
        <v>0.17568686315929455</v>
      </c>
      <c r="M73" s="28">
        <f t="shared" si="22"/>
        <v>0.15652613589476622</v>
      </c>
      <c r="N73" s="28">
        <f t="shared" si="22"/>
        <v>0.16059519828487917</v>
      </c>
      <c r="O73" s="28">
        <f t="shared" si="22"/>
        <v>0.15974072972653416</v>
      </c>
      <c r="P73" s="34">
        <f t="shared" si="22"/>
        <v>9.6137715329470713E-2</v>
      </c>
      <c r="Q73" s="28">
        <f t="shared" si="22"/>
        <v>0.1301567447693209</v>
      </c>
      <c r="R73" s="28">
        <f t="shared" si="22"/>
        <v>0.15220092803531823</v>
      </c>
      <c r="S73" s="28">
        <f t="shared" si="22"/>
        <v>0.11679982039813053</v>
      </c>
      <c r="T73" s="28">
        <f t="shared" si="22"/>
        <v>0.14440407155242255</v>
      </c>
      <c r="U73" s="28">
        <f t="shared" si="22"/>
        <v>0.13271870168212463</v>
      </c>
      <c r="V73" s="28">
        <f t="shared" si="22"/>
        <v>9.9223846251075193E-2</v>
      </c>
      <c r="W73" s="28">
        <f t="shared" si="22"/>
        <v>0.11038074821572039</v>
      </c>
      <c r="X73" s="28">
        <f t="shared" si="22"/>
        <v>0.11376869184432972</v>
      </c>
      <c r="Y73" s="28">
        <f t="shared" si="22"/>
        <v>0.16217137415987076</v>
      </c>
      <c r="Z73" s="28">
        <f t="shared" si="22"/>
        <v>0.13025114582759356</v>
      </c>
      <c r="AA73" s="28">
        <f t="shared" si="22"/>
        <v>7.4546230725961504E-2</v>
      </c>
      <c r="AB73" s="28">
        <f t="shared" si="22"/>
        <v>0.14894472465858466</v>
      </c>
      <c r="AC73" s="28">
        <f t="shared" si="22"/>
        <v>0.12972309756620615</v>
      </c>
      <c r="AD73" s="28">
        <f t="shared" si="22"/>
        <v>8.4364146777061111E-2</v>
      </c>
      <c r="AE73" s="28">
        <f t="shared" si="22"/>
        <v>0.14902147335149102</v>
      </c>
      <c r="AF73" s="28">
        <f t="shared" si="22"/>
        <v>0.19229078867683064</v>
      </c>
      <c r="AG73" s="28">
        <f t="shared" si="22"/>
        <v>9.8101634099481916E-2</v>
      </c>
      <c r="AH73" s="28">
        <f t="shared" si="22"/>
        <v>0.11799958035413408</v>
      </c>
      <c r="AI73" s="28">
        <f t="shared" si="22"/>
        <v>0.15676803655865784</v>
      </c>
      <c r="AJ73" s="28">
        <f t="shared" si="22"/>
        <v>0.12627439073630389</v>
      </c>
      <c r="AK73" s="28">
        <f t="shared" si="22"/>
        <v>0.14724993754643789</v>
      </c>
      <c r="AL73" s="28">
        <f t="shared" si="22"/>
        <v>0.10090604020420296</v>
      </c>
      <c r="AM73" s="28">
        <f t="shared" si="22"/>
        <v>0.10425492662786889</v>
      </c>
      <c r="AN73" s="28">
        <f t="shared" si="22"/>
        <v>0.11872542085914578</v>
      </c>
      <c r="AO73" s="28">
        <f t="shared" si="22"/>
        <v>0.17464514962229422</v>
      </c>
      <c r="AP73" s="28">
        <f t="shared" si="22"/>
        <v>0.14956656097887386</v>
      </c>
      <c r="AQ73" s="28">
        <f t="shared" si="22"/>
        <v>0.12699213080250144</v>
      </c>
      <c r="AR73" s="28">
        <f t="shared" si="22"/>
        <v>0.10158225906509727</v>
      </c>
      <c r="AS73" s="28">
        <f t="shared" si="22"/>
        <v>0.10625094549766043</v>
      </c>
      <c r="AT73" s="28">
        <f t="shared" si="22"/>
        <v>8.6626696923447905E-2</v>
      </c>
      <c r="AU73" s="28">
        <f t="shared" si="22"/>
        <v>0.16681171879902573</v>
      </c>
      <c r="AV73" s="28">
        <f t="shared" si="22"/>
        <v>0.10251279441755637</v>
      </c>
      <c r="AW73" s="28">
        <f t="shared" si="22"/>
        <v>0.17144837766176102</v>
      </c>
    </row>
    <row r="74" spans="1:49">
      <c r="A74" s="28" t="s">
        <v>75</v>
      </c>
      <c r="B74" s="35">
        <f t="shared" ref="B74:AW74" si="23">B234*B210</f>
        <v>0.10828514635997602</v>
      </c>
      <c r="C74" s="35">
        <f t="shared" si="23"/>
        <v>0.12331136337656375</v>
      </c>
      <c r="D74" s="35">
        <f t="shared" si="23"/>
        <v>9.8168207699538587E-2</v>
      </c>
      <c r="E74" s="35">
        <f t="shared" si="23"/>
        <v>9.7393451881795254E-2</v>
      </c>
      <c r="F74" s="36">
        <f t="shared" si="23"/>
        <v>9.2754075725861307E-2</v>
      </c>
      <c r="G74" s="35">
        <f t="shared" si="23"/>
        <v>0.15765033013771165</v>
      </c>
      <c r="H74" s="99">
        <f t="shared" si="23"/>
        <v>7.1193266586655896E-2</v>
      </c>
      <c r="I74" s="35">
        <f t="shared" si="23"/>
        <v>0.11667508249337855</v>
      </c>
      <c r="J74" s="35">
        <f t="shared" si="23"/>
        <v>0.14329331192220615</v>
      </c>
      <c r="K74" s="35">
        <f t="shared" si="23"/>
        <v>0.12921603704753731</v>
      </c>
      <c r="L74" s="35">
        <f t="shared" si="23"/>
        <v>0.13956189153016793</v>
      </c>
      <c r="M74" s="35">
        <f t="shared" si="23"/>
        <v>0.13435337952778098</v>
      </c>
      <c r="N74" s="35">
        <f t="shared" si="23"/>
        <v>0.13899119066216489</v>
      </c>
      <c r="O74" s="35">
        <f t="shared" si="23"/>
        <v>0.10911834907134993</v>
      </c>
      <c r="P74" s="36">
        <f t="shared" si="23"/>
        <v>8.0954111226020045E-2</v>
      </c>
      <c r="Q74" s="35">
        <f t="shared" si="23"/>
        <v>0.11169544711674478</v>
      </c>
      <c r="R74" s="35">
        <f t="shared" si="23"/>
        <v>0.15130257841431502</v>
      </c>
      <c r="S74" s="28">
        <f t="shared" si="23"/>
        <v>0.13700954961901748</v>
      </c>
      <c r="T74" s="28">
        <f t="shared" si="23"/>
        <v>0.10205966461084115</v>
      </c>
      <c r="U74" s="28">
        <f t="shared" si="23"/>
        <v>9.01958457294363E-2</v>
      </c>
      <c r="V74" s="28">
        <f t="shared" si="23"/>
        <v>7.3375638529681514E-2</v>
      </c>
      <c r="W74" s="28">
        <f t="shared" si="23"/>
        <v>8.223108721868419E-2</v>
      </c>
      <c r="X74" s="28">
        <f t="shared" si="23"/>
        <v>9.0742751464427257E-2</v>
      </c>
      <c r="Y74" s="28">
        <f t="shared" si="23"/>
        <v>9.2181045947339418E-2</v>
      </c>
      <c r="Z74" s="28">
        <f t="shared" si="23"/>
        <v>0.10221590434727484</v>
      </c>
      <c r="AA74" s="28">
        <f t="shared" si="23"/>
        <v>6.3062438759950337E-2</v>
      </c>
      <c r="AB74" s="28">
        <f t="shared" si="23"/>
        <v>0.10077772352849038</v>
      </c>
      <c r="AC74" s="28">
        <f t="shared" si="23"/>
        <v>0.12193079053063152</v>
      </c>
      <c r="AD74" s="28">
        <f t="shared" si="23"/>
        <v>7.1666427824604959E-2</v>
      </c>
      <c r="AE74" s="28">
        <f t="shared" si="23"/>
        <v>0.11304978222789415</v>
      </c>
      <c r="AF74" s="28">
        <f t="shared" si="23"/>
        <v>0.12957434734176396</v>
      </c>
      <c r="AG74" s="28">
        <f t="shared" si="23"/>
        <v>6.4813610070973485E-2</v>
      </c>
      <c r="AH74" s="28">
        <f t="shared" si="23"/>
        <v>0.11730045536614418</v>
      </c>
      <c r="AI74" s="28">
        <f t="shared" si="23"/>
        <v>0.11448432596580467</v>
      </c>
      <c r="AJ74" s="28">
        <f t="shared" si="23"/>
        <v>0.11907740975466177</v>
      </c>
      <c r="AK74" s="28">
        <f t="shared" si="23"/>
        <v>0.12424183925478924</v>
      </c>
      <c r="AL74" s="28">
        <f t="shared" si="23"/>
        <v>7.7514743763237998E-2</v>
      </c>
      <c r="AM74" s="28">
        <f t="shared" si="23"/>
        <v>7.0178951832689782E-2</v>
      </c>
      <c r="AN74" s="28">
        <f t="shared" si="23"/>
        <v>9.7556808044983914E-2</v>
      </c>
      <c r="AO74" s="28">
        <f t="shared" si="23"/>
        <v>9.6487580126170994E-2</v>
      </c>
      <c r="AP74" s="28">
        <f t="shared" si="23"/>
        <v>8.2527362310467561E-2</v>
      </c>
      <c r="AQ74" s="28">
        <f t="shared" si="23"/>
        <v>0.10321582999491012</v>
      </c>
      <c r="AR74" s="28">
        <f t="shared" si="23"/>
        <v>7.6675861808698009E-2</v>
      </c>
      <c r="AS74" s="28">
        <f t="shared" si="23"/>
        <v>0.11288956013342302</v>
      </c>
      <c r="AT74" s="28">
        <f t="shared" si="23"/>
        <v>8.0230098949083631E-2</v>
      </c>
      <c r="AU74" s="28">
        <f t="shared" si="23"/>
        <v>0.10508361035852458</v>
      </c>
      <c r="AV74" s="28">
        <f t="shared" si="23"/>
        <v>7.3537289257230104E-2</v>
      </c>
      <c r="AW74" s="28">
        <f t="shared" si="23"/>
        <v>0.1394838864856425</v>
      </c>
    </row>
    <row r="75" spans="1:49">
      <c r="A75" s="28" t="s">
        <v>76</v>
      </c>
      <c r="B75" s="28">
        <f t="shared" ref="B75:AW75" si="24">B73+B74+B72</f>
        <v>0.22603886467844544</v>
      </c>
      <c r="C75" s="28">
        <f t="shared" si="24"/>
        <v>0.24194373674689396</v>
      </c>
      <c r="D75" s="28">
        <f t="shared" si="24"/>
        <v>0.24972014956519545</v>
      </c>
      <c r="E75" s="28">
        <f t="shared" si="24"/>
        <v>0.20118789891179856</v>
      </c>
      <c r="F75" s="34">
        <f t="shared" si="24"/>
        <v>0.20773065846018668</v>
      </c>
      <c r="G75" s="28">
        <f t="shared" si="24"/>
        <v>0.30752474449393719</v>
      </c>
      <c r="H75" s="98">
        <f t="shared" si="24"/>
        <v>0.25644220970328574</v>
      </c>
      <c r="I75" s="28">
        <f t="shared" si="24"/>
        <v>0.29216202963534127</v>
      </c>
      <c r="J75" s="28">
        <f t="shared" si="24"/>
        <v>0.33522555470984294</v>
      </c>
      <c r="K75" s="28">
        <f t="shared" si="24"/>
        <v>0.29802636439029595</v>
      </c>
      <c r="L75" s="28">
        <f t="shared" si="24"/>
        <v>0.31524875468946245</v>
      </c>
      <c r="M75" s="28">
        <f t="shared" si="24"/>
        <v>0.2908795154225472</v>
      </c>
      <c r="N75" s="28">
        <f t="shared" si="24"/>
        <v>0.29958638894704404</v>
      </c>
      <c r="O75" s="28">
        <f t="shared" si="24"/>
        <v>0.26885907879788407</v>
      </c>
      <c r="P75" s="34">
        <f t="shared" si="24"/>
        <v>0.17709182655549077</v>
      </c>
      <c r="Q75" s="28">
        <f t="shared" si="24"/>
        <v>0.24185219188606569</v>
      </c>
      <c r="R75" s="28">
        <f t="shared" si="24"/>
        <v>0.30350350644963325</v>
      </c>
      <c r="S75" s="28">
        <f t="shared" si="24"/>
        <v>0.25380937001714798</v>
      </c>
      <c r="T75" s="28">
        <f t="shared" si="24"/>
        <v>0.2464637361632637</v>
      </c>
      <c r="U75" s="28">
        <f t="shared" si="24"/>
        <v>0.22291454741156091</v>
      </c>
      <c r="V75" s="28">
        <f t="shared" si="24"/>
        <v>0.17259948478075671</v>
      </c>
      <c r="W75" s="28">
        <f t="shared" si="24"/>
        <v>0.19261183543440458</v>
      </c>
      <c r="X75" s="28">
        <f t="shared" si="24"/>
        <v>0.20451144330875698</v>
      </c>
      <c r="Y75" s="28">
        <f t="shared" si="24"/>
        <v>0.25435242010721015</v>
      </c>
      <c r="Z75" s="28">
        <f t="shared" si="24"/>
        <v>0.23246705017486841</v>
      </c>
      <c r="AA75" s="28">
        <f t="shared" si="24"/>
        <v>0.13760866948591183</v>
      </c>
      <c r="AB75" s="28">
        <f t="shared" si="24"/>
        <v>0.24972244818707504</v>
      </c>
      <c r="AC75" s="28">
        <f t="shared" si="24"/>
        <v>0.25165388809683764</v>
      </c>
      <c r="AD75" s="28">
        <f t="shared" si="24"/>
        <v>0.15603057460166608</v>
      </c>
      <c r="AE75" s="28">
        <f t="shared" si="24"/>
        <v>0.26207125557938515</v>
      </c>
      <c r="AF75" s="28">
        <f t="shared" si="24"/>
        <v>0.32186513601859457</v>
      </c>
      <c r="AG75" s="28">
        <f t="shared" si="24"/>
        <v>0.16291524417045539</v>
      </c>
      <c r="AH75" s="28">
        <f t="shared" si="24"/>
        <v>0.23530003572027824</v>
      </c>
      <c r="AI75" s="28">
        <f t="shared" si="24"/>
        <v>0.2712523625244625</v>
      </c>
      <c r="AJ75" s="28">
        <f t="shared" si="24"/>
        <v>0.24535180049096567</v>
      </c>
      <c r="AK75" s="28">
        <f t="shared" si="24"/>
        <v>0.27149177680122716</v>
      </c>
      <c r="AL75" s="28">
        <f t="shared" si="24"/>
        <v>0.17842078396744096</v>
      </c>
      <c r="AM75" s="28">
        <f t="shared" si="24"/>
        <v>0.17443387846055869</v>
      </c>
      <c r="AN75" s="28">
        <f t="shared" si="24"/>
        <v>0.21628222890412968</v>
      </c>
      <c r="AO75" s="28">
        <f t="shared" si="24"/>
        <v>0.2711327297484652</v>
      </c>
      <c r="AP75" s="28">
        <f t="shared" si="24"/>
        <v>0.23209392328934142</v>
      </c>
      <c r="AQ75" s="28">
        <f t="shared" si="24"/>
        <v>0.23020796079741157</v>
      </c>
      <c r="AR75" s="28">
        <f t="shared" si="24"/>
        <v>0.17825812087379528</v>
      </c>
      <c r="AS75" s="28">
        <f t="shared" si="24"/>
        <v>0.21914050563108345</v>
      </c>
      <c r="AT75" s="28">
        <f t="shared" si="24"/>
        <v>0.16685679587253155</v>
      </c>
      <c r="AU75" s="28">
        <f t="shared" si="24"/>
        <v>0.27189532915755033</v>
      </c>
      <c r="AV75" s="28">
        <f t="shared" si="24"/>
        <v>0.17605008367478647</v>
      </c>
      <c r="AW75" s="28">
        <f t="shared" si="24"/>
        <v>0.31093226414740349</v>
      </c>
    </row>
    <row r="76" spans="1:49">
      <c r="A76" s="28"/>
      <c r="B76" s="28"/>
      <c r="C76" s="28"/>
      <c r="D76" s="28"/>
      <c r="E76" s="28"/>
      <c r="F76" s="34"/>
      <c r="G76" s="28"/>
      <c r="H76" s="98"/>
      <c r="I76" s="28"/>
      <c r="J76" s="28"/>
      <c r="K76" s="28"/>
      <c r="L76" s="28"/>
      <c r="M76" s="28"/>
      <c r="N76" s="28"/>
      <c r="O76" s="28"/>
      <c r="P76" s="34"/>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row>
    <row r="77" spans="1:49">
      <c r="A77" s="35" t="s">
        <v>77</v>
      </c>
      <c r="B77" s="28"/>
      <c r="C77" s="28"/>
      <c r="D77" s="28"/>
      <c r="E77" s="28"/>
      <c r="F77" s="34"/>
      <c r="G77" s="28"/>
      <c r="H77" s="98"/>
      <c r="I77" s="28"/>
      <c r="J77" s="28"/>
      <c r="K77" s="28"/>
      <c r="L77" s="28"/>
      <c r="M77" s="28"/>
      <c r="N77" s="28"/>
      <c r="O77" s="28"/>
      <c r="P77" s="34"/>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28"/>
    </row>
    <row r="78" spans="1:49">
      <c r="A78" s="28" t="s">
        <v>78</v>
      </c>
      <c r="B78" s="28">
        <v>0</v>
      </c>
      <c r="C78" s="28">
        <v>0</v>
      </c>
      <c r="D78" s="28">
        <v>0</v>
      </c>
      <c r="E78" s="28">
        <v>0</v>
      </c>
      <c r="F78" s="34">
        <v>0</v>
      </c>
      <c r="G78" s="28">
        <v>0</v>
      </c>
      <c r="H78" s="98">
        <v>0</v>
      </c>
      <c r="I78" s="28">
        <v>0</v>
      </c>
      <c r="J78" s="28">
        <v>0</v>
      </c>
      <c r="K78" s="28">
        <v>0</v>
      </c>
      <c r="L78" s="28">
        <v>0</v>
      </c>
      <c r="M78" s="28">
        <v>0</v>
      </c>
      <c r="N78" s="28">
        <v>0</v>
      </c>
      <c r="O78" s="28">
        <v>0</v>
      </c>
      <c r="P78" s="34">
        <v>0</v>
      </c>
      <c r="Q78" s="28">
        <v>0</v>
      </c>
      <c r="R78" s="28">
        <v>0</v>
      </c>
      <c r="S78" s="28">
        <v>0</v>
      </c>
      <c r="T78" s="28">
        <v>0</v>
      </c>
      <c r="U78" s="28">
        <v>0</v>
      </c>
      <c r="V78" s="28">
        <v>0</v>
      </c>
      <c r="W78" s="28">
        <v>0</v>
      </c>
      <c r="X78" s="28">
        <v>0</v>
      </c>
      <c r="Y78" s="28">
        <v>0</v>
      </c>
      <c r="Z78" s="28">
        <v>0</v>
      </c>
      <c r="AA78" s="28">
        <v>0</v>
      </c>
      <c r="AB78" s="28">
        <v>0</v>
      </c>
      <c r="AC78" s="28">
        <v>0</v>
      </c>
      <c r="AD78" s="28">
        <v>0</v>
      </c>
      <c r="AE78" s="28">
        <v>0</v>
      </c>
      <c r="AF78" s="28">
        <v>0</v>
      </c>
      <c r="AG78" s="28">
        <v>0</v>
      </c>
      <c r="AH78" s="28">
        <v>0</v>
      </c>
      <c r="AI78" s="28">
        <v>0</v>
      </c>
      <c r="AJ78" s="28">
        <v>0</v>
      </c>
      <c r="AK78" s="28">
        <v>0</v>
      </c>
      <c r="AL78" s="28">
        <v>0</v>
      </c>
      <c r="AM78" s="28">
        <v>0</v>
      </c>
      <c r="AN78" s="28">
        <v>0</v>
      </c>
      <c r="AO78" s="28">
        <v>0</v>
      </c>
      <c r="AP78" s="28">
        <v>0</v>
      </c>
      <c r="AQ78" s="28">
        <v>0</v>
      </c>
      <c r="AR78" s="28">
        <v>0</v>
      </c>
      <c r="AS78" s="28">
        <v>0</v>
      </c>
      <c r="AT78" s="28">
        <v>0</v>
      </c>
      <c r="AU78" s="28">
        <v>0</v>
      </c>
      <c r="AV78" s="28">
        <v>0</v>
      </c>
      <c r="AW78" s="28">
        <v>0</v>
      </c>
    </row>
    <row r="79" spans="1:49">
      <c r="A79" s="28" t="s">
        <v>79</v>
      </c>
      <c r="B79" s="28">
        <f t="shared" ref="B79:AW79" si="25">2-(B78+B80+B81)</f>
        <v>2</v>
      </c>
      <c r="C79" s="28">
        <f t="shared" si="25"/>
        <v>2</v>
      </c>
      <c r="D79" s="28">
        <f t="shared" si="25"/>
        <v>2</v>
      </c>
      <c r="E79" s="28">
        <f t="shared" si="25"/>
        <v>2</v>
      </c>
      <c r="F79" s="34">
        <f t="shared" si="25"/>
        <v>2</v>
      </c>
      <c r="G79" s="28">
        <f t="shared" si="25"/>
        <v>2</v>
      </c>
      <c r="H79" s="98">
        <f t="shared" si="25"/>
        <v>2</v>
      </c>
      <c r="I79" s="28">
        <f t="shared" si="25"/>
        <v>2</v>
      </c>
      <c r="J79" s="28">
        <f t="shared" si="25"/>
        <v>2</v>
      </c>
      <c r="K79" s="28">
        <f t="shared" si="25"/>
        <v>2</v>
      </c>
      <c r="L79" s="28">
        <f t="shared" si="25"/>
        <v>2</v>
      </c>
      <c r="M79" s="28">
        <f t="shared" si="25"/>
        <v>2</v>
      </c>
      <c r="N79" s="28">
        <f t="shared" si="25"/>
        <v>2</v>
      </c>
      <c r="O79" s="28">
        <f t="shared" si="25"/>
        <v>2</v>
      </c>
      <c r="P79" s="34">
        <f t="shared" si="25"/>
        <v>2</v>
      </c>
      <c r="Q79" s="28">
        <f t="shared" si="25"/>
        <v>2</v>
      </c>
      <c r="R79" s="28">
        <f t="shared" si="25"/>
        <v>2</v>
      </c>
      <c r="S79" s="28">
        <f t="shared" si="25"/>
        <v>2</v>
      </c>
      <c r="T79" s="28">
        <f t="shared" si="25"/>
        <v>2</v>
      </c>
      <c r="U79" s="28">
        <f t="shared" si="25"/>
        <v>1.9990050326891742</v>
      </c>
      <c r="V79" s="28">
        <f t="shared" si="25"/>
        <v>2</v>
      </c>
      <c r="W79" s="28">
        <f t="shared" si="25"/>
        <v>2</v>
      </c>
      <c r="X79" s="28">
        <f t="shared" si="25"/>
        <v>1.9990004115415154</v>
      </c>
      <c r="Y79" s="28">
        <f t="shared" si="25"/>
        <v>2</v>
      </c>
      <c r="Z79" s="28">
        <f t="shared" si="25"/>
        <v>1.9989958557610146</v>
      </c>
      <c r="AA79" s="28">
        <f t="shared" si="25"/>
        <v>2</v>
      </c>
      <c r="AB79" s="28">
        <f t="shared" si="25"/>
        <v>2</v>
      </c>
      <c r="AC79" s="28">
        <f t="shared" si="25"/>
        <v>2</v>
      </c>
      <c r="AD79" s="28">
        <f t="shared" si="25"/>
        <v>2</v>
      </c>
      <c r="AE79" s="28">
        <f t="shared" si="25"/>
        <v>1.9990098716936486</v>
      </c>
      <c r="AF79" s="28">
        <f t="shared" si="25"/>
        <v>2</v>
      </c>
      <c r="AG79" s="28">
        <f t="shared" si="25"/>
        <v>2</v>
      </c>
      <c r="AH79" s="28">
        <f t="shared" si="25"/>
        <v>2</v>
      </c>
      <c r="AI79" s="28">
        <f t="shared" si="25"/>
        <v>1.9989954208088634</v>
      </c>
      <c r="AJ79" s="28">
        <f t="shared" si="25"/>
        <v>2</v>
      </c>
      <c r="AK79" s="28">
        <f t="shared" si="25"/>
        <v>2</v>
      </c>
      <c r="AL79" s="28">
        <f t="shared" si="25"/>
        <v>2</v>
      </c>
      <c r="AM79" s="28">
        <f t="shared" si="25"/>
        <v>1.9990068870053541</v>
      </c>
      <c r="AN79" s="28">
        <f t="shared" si="25"/>
        <v>2</v>
      </c>
      <c r="AO79" s="28">
        <f t="shared" si="25"/>
        <v>2</v>
      </c>
      <c r="AP79" s="28">
        <f t="shared" si="25"/>
        <v>2</v>
      </c>
      <c r="AQ79" s="28">
        <f t="shared" si="25"/>
        <v>2</v>
      </c>
      <c r="AR79" s="28">
        <f t="shared" si="25"/>
        <v>1.999001688338383</v>
      </c>
      <c r="AS79" s="28">
        <f t="shared" si="25"/>
        <v>2</v>
      </c>
      <c r="AT79" s="28">
        <f t="shared" si="25"/>
        <v>2</v>
      </c>
      <c r="AU79" s="28">
        <f t="shared" si="25"/>
        <v>2</v>
      </c>
      <c r="AV79" s="28">
        <f t="shared" si="25"/>
        <v>2</v>
      </c>
      <c r="AW79" s="28">
        <f t="shared" si="25"/>
        <v>1.9989975400884625</v>
      </c>
    </row>
    <row r="80" spans="1:49">
      <c r="A80" s="28" t="s">
        <v>44</v>
      </c>
      <c r="B80" s="28">
        <f t="shared" ref="B80:AW81" si="26">B216</f>
        <v>0</v>
      </c>
      <c r="C80" s="28">
        <f t="shared" si="26"/>
        <v>0</v>
      </c>
      <c r="D80" s="28">
        <f t="shared" si="26"/>
        <v>0</v>
      </c>
      <c r="E80" s="28">
        <f t="shared" si="26"/>
        <v>0</v>
      </c>
      <c r="F80" s="34">
        <f t="shared" si="26"/>
        <v>0</v>
      </c>
      <c r="G80" s="28">
        <f t="shared" si="26"/>
        <v>0</v>
      </c>
      <c r="H80" s="98">
        <f t="shared" si="26"/>
        <v>0</v>
      </c>
      <c r="I80" s="28">
        <f t="shared" si="26"/>
        <v>0</v>
      </c>
      <c r="J80" s="28">
        <f t="shared" si="26"/>
        <v>0</v>
      </c>
      <c r="K80" s="28">
        <f t="shared" si="26"/>
        <v>0</v>
      </c>
      <c r="L80" s="28">
        <f t="shared" si="26"/>
        <v>0</v>
      </c>
      <c r="M80" s="28">
        <f t="shared" si="26"/>
        <v>0</v>
      </c>
      <c r="N80" s="28">
        <f t="shared" si="26"/>
        <v>0</v>
      </c>
      <c r="O80" s="28">
        <f t="shared" si="26"/>
        <v>0</v>
      </c>
      <c r="P80" s="34">
        <f t="shared" si="26"/>
        <v>0</v>
      </c>
      <c r="Q80" s="28">
        <f t="shared" si="26"/>
        <v>0</v>
      </c>
      <c r="R80" s="28">
        <f t="shared" si="26"/>
        <v>0</v>
      </c>
      <c r="S80" s="28">
        <f t="shared" si="26"/>
        <v>0</v>
      </c>
      <c r="T80" s="28">
        <f t="shared" si="26"/>
        <v>0</v>
      </c>
      <c r="U80" s="28">
        <f t="shared" si="26"/>
        <v>0</v>
      </c>
      <c r="V80" s="28">
        <f t="shared" si="26"/>
        <v>0</v>
      </c>
      <c r="W80" s="28">
        <f t="shared" si="26"/>
        <v>0</v>
      </c>
      <c r="X80" s="28">
        <f t="shared" si="26"/>
        <v>0</v>
      </c>
      <c r="Y80" s="28">
        <f t="shared" si="26"/>
        <v>0</v>
      </c>
      <c r="Z80" s="28">
        <f t="shared" si="26"/>
        <v>0</v>
      </c>
      <c r="AA80" s="28">
        <f t="shared" si="26"/>
        <v>0</v>
      </c>
      <c r="AB80" s="28">
        <f t="shared" si="26"/>
        <v>0</v>
      </c>
      <c r="AC80" s="28">
        <f t="shared" si="26"/>
        <v>0</v>
      </c>
      <c r="AD80" s="28">
        <f t="shared" si="26"/>
        <v>0</v>
      </c>
      <c r="AE80" s="28">
        <f t="shared" si="26"/>
        <v>0</v>
      </c>
      <c r="AF80" s="28">
        <f t="shared" si="26"/>
        <v>0</v>
      </c>
      <c r="AG80" s="28">
        <f t="shared" si="26"/>
        <v>0</v>
      </c>
      <c r="AH80" s="28">
        <f t="shared" si="26"/>
        <v>0</v>
      </c>
      <c r="AI80" s="28">
        <f t="shared" si="26"/>
        <v>0</v>
      </c>
      <c r="AJ80" s="28">
        <f t="shared" si="26"/>
        <v>0</v>
      </c>
      <c r="AK80" s="28">
        <f t="shared" si="26"/>
        <v>0</v>
      </c>
      <c r="AL80" s="28">
        <f t="shared" si="26"/>
        <v>0</v>
      </c>
      <c r="AM80" s="28">
        <f t="shared" si="26"/>
        <v>0</v>
      </c>
      <c r="AN80" s="28">
        <f t="shared" si="26"/>
        <v>0</v>
      </c>
      <c r="AO80" s="28">
        <f t="shared" si="26"/>
        <v>0</v>
      </c>
      <c r="AP80" s="28">
        <f t="shared" si="26"/>
        <v>0</v>
      </c>
      <c r="AQ80" s="28">
        <f t="shared" si="26"/>
        <v>0</v>
      </c>
      <c r="AR80" s="28">
        <f t="shared" si="26"/>
        <v>0</v>
      </c>
      <c r="AS80" s="28">
        <f t="shared" si="26"/>
        <v>0</v>
      </c>
      <c r="AT80" s="28">
        <f t="shared" si="26"/>
        <v>0</v>
      </c>
      <c r="AU80" s="28">
        <f t="shared" si="26"/>
        <v>0</v>
      </c>
      <c r="AV80" s="28">
        <f t="shared" si="26"/>
        <v>0</v>
      </c>
      <c r="AW80" s="28">
        <f t="shared" si="26"/>
        <v>0</v>
      </c>
    </row>
    <row r="81" spans="1:49">
      <c r="A81" s="28" t="s">
        <v>45</v>
      </c>
      <c r="B81" s="35">
        <f t="shared" si="26"/>
        <v>0</v>
      </c>
      <c r="C81" s="35">
        <f t="shared" si="26"/>
        <v>0</v>
      </c>
      <c r="D81" s="35">
        <f t="shared" si="26"/>
        <v>0</v>
      </c>
      <c r="E81" s="35">
        <f t="shared" si="26"/>
        <v>0</v>
      </c>
      <c r="F81" s="36">
        <f t="shared" si="26"/>
        <v>0</v>
      </c>
      <c r="G81" s="35">
        <f t="shared" si="26"/>
        <v>0</v>
      </c>
      <c r="H81" s="99">
        <f t="shared" si="26"/>
        <v>0</v>
      </c>
      <c r="I81" s="35">
        <f t="shared" si="26"/>
        <v>0</v>
      </c>
      <c r="J81" s="35">
        <f t="shared" si="26"/>
        <v>0</v>
      </c>
      <c r="K81" s="35">
        <f t="shared" si="26"/>
        <v>0</v>
      </c>
      <c r="L81" s="35">
        <f t="shared" si="26"/>
        <v>0</v>
      </c>
      <c r="M81" s="35">
        <f t="shared" si="26"/>
        <v>0</v>
      </c>
      <c r="N81" s="35">
        <f t="shared" si="26"/>
        <v>0</v>
      </c>
      <c r="O81" s="35">
        <f t="shared" si="26"/>
        <v>0</v>
      </c>
      <c r="P81" s="36">
        <f t="shared" si="26"/>
        <v>0</v>
      </c>
      <c r="Q81" s="35">
        <f t="shared" si="26"/>
        <v>0</v>
      </c>
      <c r="R81" s="35">
        <f t="shared" si="26"/>
        <v>0</v>
      </c>
      <c r="S81" s="28">
        <f t="shared" si="26"/>
        <v>0</v>
      </c>
      <c r="T81" s="28">
        <f t="shared" si="26"/>
        <v>0</v>
      </c>
      <c r="U81" s="28">
        <f t="shared" si="26"/>
        <v>9.9496731082573324E-4</v>
      </c>
      <c r="V81" s="28">
        <f t="shared" si="26"/>
        <v>0</v>
      </c>
      <c r="W81" s="28">
        <f t="shared" si="26"/>
        <v>0</v>
      </c>
      <c r="X81" s="28">
        <f t="shared" si="26"/>
        <v>9.9958845848455418E-4</v>
      </c>
      <c r="Y81" s="28">
        <f t="shared" si="26"/>
        <v>0</v>
      </c>
      <c r="Z81" s="28">
        <f t="shared" si="26"/>
        <v>1.004144238985508E-3</v>
      </c>
      <c r="AA81" s="28">
        <f t="shared" si="26"/>
        <v>0</v>
      </c>
      <c r="AB81" s="28">
        <f t="shared" si="26"/>
        <v>0</v>
      </c>
      <c r="AC81" s="28">
        <f t="shared" si="26"/>
        <v>0</v>
      </c>
      <c r="AD81" s="28">
        <f t="shared" si="26"/>
        <v>0</v>
      </c>
      <c r="AE81" s="28">
        <f t="shared" si="26"/>
        <v>9.9012830635140394E-4</v>
      </c>
      <c r="AF81" s="28">
        <f t="shared" si="26"/>
        <v>0</v>
      </c>
      <c r="AG81" s="28">
        <f t="shared" si="26"/>
        <v>0</v>
      </c>
      <c r="AH81" s="28">
        <f t="shared" si="26"/>
        <v>0</v>
      </c>
      <c r="AI81" s="28">
        <f t="shared" si="26"/>
        <v>1.0045791911366573E-3</v>
      </c>
      <c r="AJ81" s="28">
        <f t="shared" si="26"/>
        <v>0</v>
      </c>
      <c r="AK81" s="28">
        <f t="shared" si="26"/>
        <v>0</v>
      </c>
      <c r="AL81" s="28">
        <f t="shared" si="26"/>
        <v>0</v>
      </c>
      <c r="AM81" s="28">
        <f t="shared" si="26"/>
        <v>9.9311299464594936E-4</v>
      </c>
      <c r="AN81" s="28">
        <f t="shared" si="26"/>
        <v>0</v>
      </c>
      <c r="AO81" s="28">
        <f t="shared" si="26"/>
        <v>0</v>
      </c>
      <c r="AP81" s="28">
        <f t="shared" si="26"/>
        <v>0</v>
      </c>
      <c r="AQ81" s="28">
        <f t="shared" si="26"/>
        <v>0</v>
      </c>
      <c r="AR81" s="28">
        <f t="shared" si="26"/>
        <v>9.9831166161708858E-4</v>
      </c>
      <c r="AS81" s="28">
        <f t="shared" si="26"/>
        <v>0</v>
      </c>
      <c r="AT81" s="28">
        <f t="shared" si="26"/>
        <v>0</v>
      </c>
      <c r="AU81" s="28">
        <f t="shared" si="26"/>
        <v>0</v>
      </c>
      <c r="AV81" s="28">
        <f t="shared" si="26"/>
        <v>0</v>
      </c>
      <c r="AW81" s="28">
        <f t="shared" si="26"/>
        <v>1.0024599115375534E-3</v>
      </c>
    </row>
    <row r="82" spans="1:49">
      <c r="A82" s="28"/>
      <c r="B82" s="28">
        <f t="shared" ref="B82:AW82" si="27">SUM(B78:B81)</f>
        <v>2</v>
      </c>
      <c r="C82" s="28">
        <f t="shared" si="27"/>
        <v>2</v>
      </c>
      <c r="D82" s="28">
        <f t="shared" si="27"/>
        <v>2</v>
      </c>
      <c r="E82" s="28">
        <f t="shared" si="27"/>
        <v>2</v>
      </c>
      <c r="F82" s="34">
        <f t="shared" si="27"/>
        <v>2</v>
      </c>
      <c r="G82" s="28">
        <f t="shared" si="27"/>
        <v>2</v>
      </c>
      <c r="H82" s="98">
        <f t="shared" si="27"/>
        <v>2</v>
      </c>
      <c r="I82" s="28">
        <f t="shared" si="27"/>
        <v>2</v>
      </c>
      <c r="J82" s="28">
        <f t="shared" si="27"/>
        <v>2</v>
      </c>
      <c r="K82" s="28">
        <f t="shared" si="27"/>
        <v>2</v>
      </c>
      <c r="L82" s="28">
        <f t="shared" si="27"/>
        <v>2</v>
      </c>
      <c r="M82" s="28">
        <f t="shared" si="27"/>
        <v>2</v>
      </c>
      <c r="N82" s="28">
        <f t="shared" si="27"/>
        <v>2</v>
      </c>
      <c r="O82" s="28">
        <f t="shared" si="27"/>
        <v>2</v>
      </c>
      <c r="P82" s="34">
        <f t="shared" si="27"/>
        <v>2</v>
      </c>
      <c r="Q82" s="28">
        <f t="shared" si="27"/>
        <v>2</v>
      </c>
      <c r="R82" s="28">
        <f t="shared" si="27"/>
        <v>2</v>
      </c>
      <c r="S82" s="28">
        <f t="shared" si="27"/>
        <v>2</v>
      </c>
      <c r="T82" s="28">
        <f t="shared" si="27"/>
        <v>2</v>
      </c>
      <c r="U82" s="28">
        <f t="shared" si="27"/>
        <v>2</v>
      </c>
      <c r="V82" s="28">
        <f t="shared" si="27"/>
        <v>2</v>
      </c>
      <c r="W82" s="28">
        <f t="shared" si="27"/>
        <v>2</v>
      </c>
      <c r="X82" s="28">
        <f t="shared" si="27"/>
        <v>2</v>
      </c>
      <c r="Y82" s="28">
        <f t="shared" si="27"/>
        <v>2</v>
      </c>
      <c r="Z82" s="28">
        <f t="shared" si="27"/>
        <v>2</v>
      </c>
      <c r="AA82" s="28">
        <f t="shared" si="27"/>
        <v>2</v>
      </c>
      <c r="AB82" s="28">
        <f t="shared" si="27"/>
        <v>2</v>
      </c>
      <c r="AC82" s="28">
        <f t="shared" si="27"/>
        <v>2</v>
      </c>
      <c r="AD82" s="28">
        <f t="shared" si="27"/>
        <v>2</v>
      </c>
      <c r="AE82" s="28">
        <f t="shared" si="27"/>
        <v>2</v>
      </c>
      <c r="AF82" s="28">
        <f t="shared" si="27"/>
        <v>2</v>
      </c>
      <c r="AG82" s="28">
        <f t="shared" si="27"/>
        <v>2</v>
      </c>
      <c r="AH82" s="28">
        <f t="shared" si="27"/>
        <v>2</v>
      </c>
      <c r="AI82" s="28">
        <f t="shared" si="27"/>
        <v>2</v>
      </c>
      <c r="AJ82" s="28">
        <f t="shared" si="27"/>
        <v>2</v>
      </c>
      <c r="AK82" s="28">
        <f t="shared" si="27"/>
        <v>2</v>
      </c>
      <c r="AL82" s="28">
        <f t="shared" si="27"/>
        <v>2</v>
      </c>
      <c r="AM82" s="28">
        <f t="shared" si="27"/>
        <v>2</v>
      </c>
      <c r="AN82" s="28">
        <f t="shared" si="27"/>
        <v>2</v>
      </c>
      <c r="AO82" s="28">
        <f t="shared" si="27"/>
        <v>2</v>
      </c>
      <c r="AP82" s="28">
        <f t="shared" si="27"/>
        <v>2</v>
      </c>
      <c r="AQ82" s="28">
        <f t="shared" si="27"/>
        <v>2</v>
      </c>
      <c r="AR82" s="28">
        <f t="shared" si="27"/>
        <v>2</v>
      </c>
      <c r="AS82" s="28">
        <f t="shared" si="27"/>
        <v>2</v>
      </c>
      <c r="AT82" s="28">
        <f t="shared" si="27"/>
        <v>2</v>
      </c>
      <c r="AU82" s="28">
        <f t="shared" si="27"/>
        <v>2</v>
      </c>
      <c r="AV82" s="28">
        <f t="shared" si="27"/>
        <v>2</v>
      </c>
      <c r="AW82" s="28">
        <f t="shared" si="27"/>
        <v>2</v>
      </c>
    </row>
    <row r="83" spans="1:49">
      <c r="A83" s="28" t="s">
        <v>80</v>
      </c>
      <c r="B83" s="18">
        <f t="shared" ref="B83:AW83" si="28">8+5+B70+B75</f>
        <v>15.226038864678445</v>
      </c>
      <c r="C83" s="18">
        <f t="shared" si="28"/>
        <v>15.241943736746894</v>
      </c>
      <c r="D83" s="18">
        <f t="shared" si="28"/>
        <v>15.249720149565196</v>
      </c>
      <c r="E83" s="18">
        <f t="shared" si="28"/>
        <v>15.201187898911799</v>
      </c>
      <c r="F83" s="20">
        <f t="shared" si="28"/>
        <v>15.207730658460187</v>
      </c>
      <c r="G83" s="18">
        <f t="shared" si="28"/>
        <v>15.307524744493938</v>
      </c>
      <c r="H83" s="92">
        <f t="shared" si="28"/>
        <v>15.256442209703286</v>
      </c>
      <c r="I83" s="18">
        <f t="shared" si="28"/>
        <v>15.292162029635341</v>
      </c>
      <c r="J83" s="18">
        <f t="shared" si="28"/>
        <v>15.335225554709844</v>
      </c>
      <c r="K83" s="18">
        <f t="shared" si="28"/>
        <v>15.298026364390296</v>
      </c>
      <c r="L83" s="18">
        <f t="shared" si="28"/>
        <v>15.315248754689463</v>
      </c>
      <c r="M83" s="18">
        <f t="shared" si="28"/>
        <v>15.290879515422548</v>
      </c>
      <c r="N83" s="18">
        <f t="shared" si="28"/>
        <v>15.299586388947045</v>
      </c>
      <c r="O83" s="18">
        <f t="shared" si="28"/>
        <v>15.268859078797885</v>
      </c>
      <c r="P83" s="20">
        <f t="shared" si="28"/>
        <v>15.177091826555491</v>
      </c>
      <c r="Q83" s="18">
        <f t="shared" si="28"/>
        <v>15.241852191886066</v>
      </c>
      <c r="R83" s="18">
        <f t="shared" si="28"/>
        <v>15.303503506449633</v>
      </c>
      <c r="S83" s="18">
        <f t="shared" si="28"/>
        <v>15.253809370017148</v>
      </c>
      <c r="T83" s="18">
        <f t="shared" si="28"/>
        <v>15.246463736163264</v>
      </c>
      <c r="U83" s="18">
        <f t="shared" si="28"/>
        <v>15.222914547411561</v>
      </c>
      <c r="V83" s="18">
        <f t="shared" si="28"/>
        <v>15.172599484780756</v>
      </c>
      <c r="W83" s="18">
        <f t="shared" si="28"/>
        <v>15.192611835434404</v>
      </c>
      <c r="X83" s="18">
        <f t="shared" si="28"/>
        <v>15.204511443308757</v>
      </c>
      <c r="Y83" s="18">
        <f t="shared" si="28"/>
        <v>15.25435242010721</v>
      </c>
      <c r="Z83" s="18">
        <f t="shared" si="28"/>
        <v>15.232467050174868</v>
      </c>
      <c r="AA83" s="18">
        <f t="shared" si="28"/>
        <v>15.137608669485912</v>
      </c>
      <c r="AB83" s="18">
        <f t="shared" si="28"/>
        <v>15.249722448187075</v>
      </c>
      <c r="AC83" s="18">
        <f t="shared" si="28"/>
        <v>15.251653888096838</v>
      </c>
      <c r="AD83" s="18">
        <f t="shared" si="28"/>
        <v>15.156030574601665</v>
      </c>
      <c r="AE83" s="18">
        <f t="shared" si="28"/>
        <v>15.262071255579386</v>
      </c>
      <c r="AF83" s="18">
        <f t="shared" si="28"/>
        <v>15.321865136018594</v>
      </c>
      <c r="AG83" s="18">
        <f t="shared" si="28"/>
        <v>15.162915244170456</v>
      </c>
      <c r="AH83" s="18">
        <f t="shared" si="28"/>
        <v>15.235300035720279</v>
      </c>
      <c r="AI83" s="18">
        <f t="shared" si="28"/>
        <v>15.271252362524462</v>
      </c>
      <c r="AJ83" s="18">
        <f t="shared" si="28"/>
        <v>15.245351800490965</v>
      </c>
      <c r="AK83" s="18">
        <f t="shared" si="28"/>
        <v>15.271491776801227</v>
      </c>
      <c r="AL83" s="18">
        <f t="shared" si="28"/>
        <v>15.178420783967441</v>
      </c>
      <c r="AM83" s="18">
        <f t="shared" si="28"/>
        <v>15.174433878460558</v>
      </c>
      <c r="AN83" s="18">
        <f t="shared" si="28"/>
        <v>15.216282228904129</v>
      </c>
      <c r="AO83" s="18">
        <f t="shared" si="28"/>
        <v>15.271132729748466</v>
      </c>
      <c r="AP83" s="18">
        <f t="shared" si="28"/>
        <v>15.232093923289341</v>
      </c>
      <c r="AQ83" s="18">
        <f t="shared" si="28"/>
        <v>15.230207960797411</v>
      </c>
      <c r="AR83" s="18">
        <f t="shared" si="28"/>
        <v>15.178258120873796</v>
      </c>
      <c r="AS83" s="18">
        <f t="shared" si="28"/>
        <v>15.219140505631083</v>
      </c>
      <c r="AT83" s="18">
        <f t="shared" si="28"/>
        <v>15.166856795872532</v>
      </c>
      <c r="AU83" s="18">
        <f t="shared" si="28"/>
        <v>15.27189532915755</v>
      </c>
      <c r="AV83" s="18">
        <f t="shared" si="28"/>
        <v>15.176050083674786</v>
      </c>
      <c r="AW83" s="18">
        <f t="shared" si="28"/>
        <v>15.310932264147404</v>
      </c>
    </row>
    <row r="84" spans="1:49">
      <c r="A84" s="28" t="s">
        <v>81</v>
      </c>
      <c r="B84" s="18">
        <f t="shared" ref="B84:AW84" si="29">(B52+B59)*4+(B53+B58+B60)*3+(B61+B62+B63+B64+B67+B68+B72)*2+B69+B73+B74</f>
        <v>45.999999999999993</v>
      </c>
      <c r="C84" s="18">
        <f t="shared" si="29"/>
        <v>46.000000000000007</v>
      </c>
      <c r="D84" s="18">
        <f t="shared" si="29"/>
        <v>45.999999999999993</v>
      </c>
      <c r="E84" s="18">
        <f t="shared" si="29"/>
        <v>46</v>
      </c>
      <c r="F84" s="20">
        <f t="shared" si="29"/>
        <v>46</v>
      </c>
      <c r="G84" s="18">
        <f t="shared" si="29"/>
        <v>46.000000000000014</v>
      </c>
      <c r="H84" s="92">
        <f t="shared" si="29"/>
        <v>46</v>
      </c>
      <c r="I84" s="18">
        <f t="shared" si="29"/>
        <v>46.000000000000007</v>
      </c>
      <c r="J84" s="18">
        <f t="shared" si="29"/>
        <v>46.000000000000007</v>
      </c>
      <c r="K84" s="18">
        <f t="shared" si="29"/>
        <v>46</v>
      </c>
      <c r="L84" s="18">
        <f t="shared" si="29"/>
        <v>46</v>
      </c>
      <c r="M84" s="18">
        <f t="shared" si="29"/>
        <v>45.999999999999993</v>
      </c>
      <c r="N84" s="18">
        <f t="shared" si="29"/>
        <v>46.000000000000014</v>
      </c>
      <c r="O84" s="18">
        <f t="shared" si="29"/>
        <v>46.000000000000007</v>
      </c>
      <c r="P84" s="20">
        <f t="shared" si="29"/>
        <v>46.000000000000007</v>
      </c>
      <c r="Q84" s="18">
        <f t="shared" si="29"/>
        <v>46</v>
      </c>
      <c r="R84" s="18">
        <f t="shared" si="29"/>
        <v>46</v>
      </c>
      <c r="S84" s="18">
        <f t="shared" si="29"/>
        <v>46</v>
      </c>
      <c r="T84" s="18">
        <f t="shared" si="29"/>
        <v>45.999999999999993</v>
      </c>
      <c r="U84" s="18">
        <f t="shared" si="29"/>
        <v>46.000000000000014</v>
      </c>
      <c r="V84" s="18">
        <f t="shared" si="29"/>
        <v>46.000000000000007</v>
      </c>
      <c r="W84" s="18">
        <f t="shared" si="29"/>
        <v>46.000000000000007</v>
      </c>
      <c r="X84" s="18">
        <f t="shared" si="29"/>
        <v>46.000000000000007</v>
      </c>
      <c r="Y84" s="18">
        <f t="shared" si="29"/>
        <v>46</v>
      </c>
      <c r="Z84" s="18">
        <f t="shared" si="29"/>
        <v>46</v>
      </c>
      <c r="AA84" s="18">
        <f t="shared" si="29"/>
        <v>45.999999999999993</v>
      </c>
      <c r="AB84" s="18">
        <f t="shared" si="29"/>
        <v>45.999999999999986</v>
      </c>
      <c r="AC84" s="18">
        <f t="shared" si="29"/>
        <v>46.000000000000007</v>
      </c>
      <c r="AD84" s="18">
        <f t="shared" si="29"/>
        <v>45.999999999999993</v>
      </c>
      <c r="AE84" s="18">
        <f t="shared" si="29"/>
        <v>46.000000000000007</v>
      </c>
      <c r="AF84" s="18">
        <f t="shared" si="29"/>
        <v>46.000000000000007</v>
      </c>
      <c r="AG84" s="18">
        <f t="shared" si="29"/>
        <v>45.999999999999993</v>
      </c>
      <c r="AH84" s="18">
        <f t="shared" si="29"/>
        <v>45.999999999999993</v>
      </c>
      <c r="AI84" s="18">
        <f t="shared" si="29"/>
        <v>46.000000000000014</v>
      </c>
      <c r="AJ84" s="18">
        <f t="shared" si="29"/>
        <v>45.999999999999986</v>
      </c>
      <c r="AK84" s="18">
        <f t="shared" si="29"/>
        <v>46.000000000000007</v>
      </c>
      <c r="AL84" s="18">
        <f t="shared" si="29"/>
        <v>46.000000000000007</v>
      </c>
      <c r="AM84" s="18">
        <f t="shared" si="29"/>
        <v>45.999999999999993</v>
      </c>
      <c r="AN84" s="18">
        <f t="shared" si="29"/>
        <v>46</v>
      </c>
      <c r="AO84" s="18">
        <f t="shared" si="29"/>
        <v>46</v>
      </c>
      <c r="AP84" s="18">
        <f t="shared" si="29"/>
        <v>45.999999999999993</v>
      </c>
      <c r="AQ84" s="18">
        <f t="shared" si="29"/>
        <v>46</v>
      </c>
      <c r="AR84" s="18">
        <f t="shared" si="29"/>
        <v>46.000000000000007</v>
      </c>
      <c r="AS84" s="18">
        <f t="shared" si="29"/>
        <v>46.000000000000007</v>
      </c>
      <c r="AT84" s="18">
        <f t="shared" si="29"/>
        <v>46</v>
      </c>
      <c r="AU84" s="18">
        <f t="shared" si="29"/>
        <v>45.999999999999986</v>
      </c>
      <c r="AV84" s="18">
        <f t="shared" si="29"/>
        <v>45.999999999999993</v>
      </c>
      <c r="AW84" s="18">
        <f t="shared" si="29"/>
        <v>46</v>
      </c>
    </row>
    <row r="85" spans="1:49">
      <c r="A85" s="28" t="s">
        <v>82</v>
      </c>
      <c r="B85" s="34">
        <f t="shared" ref="B85:AW85" si="30">(B60+B63+B67)/(B60+B63+B67+B61)</f>
        <v>0.41810810868012721</v>
      </c>
      <c r="C85" s="34">
        <f t="shared" si="30"/>
        <v>0.43613315009689196</v>
      </c>
      <c r="D85" s="34">
        <f t="shared" si="30"/>
        <v>0.44698411026020157</v>
      </c>
      <c r="E85" s="34">
        <f t="shared" si="30"/>
        <v>0.40484853807316612</v>
      </c>
      <c r="F85" s="34">
        <f t="shared" si="30"/>
        <v>0.42060876710392819</v>
      </c>
      <c r="G85" s="34">
        <f t="shared" si="30"/>
        <v>0.45013919887917658</v>
      </c>
      <c r="H85" s="63">
        <f t="shared" si="30"/>
        <v>0.37522802332827943</v>
      </c>
      <c r="I85" s="34">
        <f t="shared" si="30"/>
        <v>0.40140138605068032</v>
      </c>
      <c r="J85" s="34">
        <f t="shared" si="30"/>
        <v>0.42317334621411773</v>
      </c>
      <c r="K85" s="34">
        <f t="shared" si="30"/>
        <v>0.41977166764904611</v>
      </c>
      <c r="L85" s="34">
        <f t="shared" si="30"/>
        <v>0.42445863430899822</v>
      </c>
      <c r="M85" s="34">
        <f t="shared" si="30"/>
        <v>0.42003767117464458</v>
      </c>
      <c r="N85" s="34">
        <f t="shared" si="30"/>
        <v>0.42382163630008074</v>
      </c>
      <c r="O85" s="34">
        <f t="shared" si="30"/>
        <v>0.39518370765432054</v>
      </c>
      <c r="P85" s="34">
        <f t="shared" si="30"/>
        <v>0.36805485238356778</v>
      </c>
      <c r="Q85" s="34">
        <f t="shared" si="30"/>
        <v>0.39400728233766824</v>
      </c>
      <c r="R85" s="34">
        <f t="shared" si="30"/>
        <v>0.430169011772082</v>
      </c>
      <c r="S85" s="28">
        <f t="shared" si="30"/>
        <v>0.41908781681282603</v>
      </c>
      <c r="T85" s="28">
        <f t="shared" si="30"/>
        <v>0.40297958740044132</v>
      </c>
      <c r="U85" s="28">
        <f t="shared" si="30"/>
        <v>0.38572859540226145</v>
      </c>
      <c r="V85" s="28">
        <f t="shared" si="30"/>
        <v>0.38945305883469788</v>
      </c>
      <c r="W85" s="28">
        <f t="shared" si="30"/>
        <v>0.40956518869125785</v>
      </c>
      <c r="X85" s="28">
        <f t="shared" si="30"/>
        <v>0.41508968435186139</v>
      </c>
      <c r="Y85" s="28">
        <f t="shared" si="30"/>
        <v>0.44221532064267988</v>
      </c>
      <c r="Z85" s="28">
        <f t="shared" si="30"/>
        <v>0.43897285102768385</v>
      </c>
      <c r="AA85" s="28">
        <f t="shared" si="30"/>
        <v>0.38700928252888345</v>
      </c>
      <c r="AB85" s="28">
        <f t="shared" si="30"/>
        <v>0.41473702783488409</v>
      </c>
      <c r="AC85" s="28">
        <f t="shared" si="30"/>
        <v>0.46794862239511414</v>
      </c>
      <c r="AD85" s="28">
        <f t="shared" si="30"/>
        <v>0.41307418935030188</v>
      </c>
      <c r="AE85" s="28">
        <f t="shared" si="30"/>
        <v>0.41811272586690285</v>
      </c>
      <c r="AF85" s="28">
        <f t="shared" si="30"/>
        <v>0.4553464114617693</v>
      </c>
      <c r="AG85" s="28">
        <f t="shared" si="30"/>
        <v>0.39592609234719056</v>
      </c>
      <c r="AH85" s="28">
        <f t="shared" si="30"/>
        <v>0.44504995512445772</v>
      </c>
      <c r="AI85" s="28">
        <f t="shared" si="30"/>
        <v>0.43916437622541921</v>
      </c>
      <c r="AJ85" s="28">
        <f t="shared" si="30"/>
        <v>0.44019588653740882</v>
      </c>
      <c r="AK85" s="28">
        <f t="shared" si="30"/>
        <v>0.44968733941800099</v>
      </c>
      <c r="AL85" s="28">
        <f t="shared" si="30"/>
        <v>0.40143209942564512</v>
      </c>
      <c r="AM85" s="28">
        <f t="shared" si="30"/>
        <v>0.39402534757177859</v>
      </c>
      <c r="AN85" s="28">
        <f t="shared" si="30"/>
        <v>0.41272164962360186</v>
      </c>
      <c r="AO85" s="28">
        <f t="shared" si="30"/>
        <v>0.41881567762625971</v>
      </c>
      <c r="AP85" s="28">
        <f t="shared" si="30"/>
        <v>0.41702578358526904</v>
      </c>
      <c r="AQ85" s="28">
        <f t="shared" si="30"/>
        <v>0.41961400286762868</v>
      </c>
      <c r="AR85" s="28">
        <f t="shared" si="30"/>
        <v>0.39364408953481173</v>
      </c>
      <c r="AS85" s="28">
        <f t="shared" si="30"/>
        <v>0.43298294777816648</v>
      </c>
      <c r="AT85" s="28">
        <f t="shared" si="30"/>
        <v>0.39430406900404175</v>
      </c>
      <c r="AU85" s="28">
        <f t="shared" si="30"/>
        <v>0.41202447910764484</v>
      </c>
      <c r="AV85" s="28">
        <f t="shared" si="30"/>
        <v>0.39975733497969296</v>
      </c>
      <c r="AW85" s="28">
        <f t="shared" si="30"/>
        <v>0.44363156935748416</v>
      </c>
    </row>
    <row r="86" spans="1:49">
      <c r="A86" s="28" t="s">
        <v>83</v>
      </c>
      <c r="B86" s="34">
        <f t="shared" ref="B86:AW86" si="31">B61/(B63+B67)</f>
        <v>2.0876925779480136</v>
      </c>
      <c r="C86" s="34">
        <f t="shared" si="31"/>
        <v>2.0286811951634105</v>
      </c>
      <c r="D86" s="34">
        <f t="shared" si="31"/>
        <v>1.8009505902764837</v>
      </c>
      <c r="E86" s="34">
        <f t="shared" si="31"/>
        <v>2.1645745602416064</v>
      </c>
      <c r="F86" s="34">
        <f t="shared" si="31"/>
        <v>2.1845379183190738</v>
      </c>
      <c r="G86" s="34">
        <f t="shared" si="31"/>
        <v>1.5062858670778019</v>
      </c>
      <c r="H86" s="63">
        <f t="shared" si="31"/>
        <v>2.2363280105134931</v>
      </c>
      <c r="I86" s="34">
        <f t="shared" si="31"/>
        <v>2.1636682489622006</v>
      </c>
      <c r="J86" s="34">
        <f t="shared" si="31"/>
        <v>2.0309100268998557</v>
      </c>
      <c r="K86" s="34">
        <f t="shared" si="31"/>
        <v>2.1202473904653547</v>
      </c>
      <c r="L86" s="34">
        <f t="shared" si="31"/>
        <v>1.8630385903824629</v>
      </c>
      <c r="M86" s="34">
        <f t="shared" si="31"/>
        <v>2.1353897942746336</v>
      </c>
      <c r="N86" s="34">
        <f t="shared" si="31"/>
        <v>1.892688652090714</v>
      </c>
      <c r="O86" s="34">
        <f t="shared" si="31"/>
        <v>2.3230015543724196</v>
      </c>
      <c r="P86" s="34">
        <f t="shared" si="31"/>
        <v>2.3151398719654601</v>
      </c>
      <c r="Q86" s="34">
        <f t="shared" si="31"/>
        <v>2.2877881110821368</v>
      </c>
      <c r="R86" s="34">
        <f t="shared" si="31"/>
        <v>1.721114460427116</v>
      </c>
      <c r="S86" s="28">
        <f t="shared" si="31"/>
        <v>1.9278887088704404</v>
      </c>
      <c r="T86" s="28">
        <f t="shared" si="31"/>
        <v>2.2702156719742721</v>
      </c>
      <c r="U86" s="28">
        <f t="shared" si="31"/>
        <v>2.139026654291738</v>
      </c>
      <c r="V86" s="28">
        <f t="shared" si="31"/>
        <v>2.3686350094037105</v>
      </c>
      <c r="W86" s="28">
        <f t="shared" si="31"/>
        <v>2.1150668835492454</v>
      </c>
      <c r="X86" s="28">
        <f t="shared" si="31"/>
        <v>2.1696436054909847</v>
      </c>
      <c r="Y86" s="28">
        <f t="shared" si="31"/>
        <v>1.7746397640237201</v>
      </c>
      <c r="Z86" s="28">
        <f t="shared" si="31"/>
        <v>1.7689172767250474</v>
      </c>
      <c r="AA86" s="28">
        <f t="shared" si="31"/>
        <v>2.2930965319005701</v>
      </c>
      <c r="AB86" s="28">
        <f t="shared" si="31"/>
        <v>2.0393616782776078</v>
      </c>
      <c r="AC86" s="28">
        <f t="shared" si="31"/>
        <v>1.5777958001891721</v>
      </c>
      <c r="AD86" s="28">
        <f t="shared" si="31"/>
        <v>2.1664195993575754</v>
      </c>
      <c r="AE86" s="28">
        <f t="shared" si="31"/>
        <v>2.0206592408649353</v>
      </c>
      <c r="AF86" s="28">
        <f t="shared" si="31"/>
        <v>1.4608779562087624</v>
      </c>
      <c r="AG86" s="28">
        <f t="shared" si="31"/>
        <v>2.2467347230092218</v>
      </c>
      <c r="AH86" s="28">
        <f t="shared" si="31"/>
        <v>1.8195364137957861</v>
      </c>
      <c r="AI86" s="28">
        <f t="shared" si="31"/>
        <v>1.8866183354932808</v>
      </c>
      <c r="AJ86" s="28">
        <f t="shared" si="31"/>
        <v>1.8985477924119059</v>
      </c>
      <c r="AK86" s="28">
        <f t="shared" si="31"/>
        <v>1.7139991470605431</v>
      </c>
      <c r="AL86" s="28">
        <f t="shared" si="31"/>
        <v>2.2406796588991424</v>
      </c>
      <c r="AM86" s="28">
        <f t="shared" si="31"/>
        <v>2.2903217800056912</v>
      </c>
      <c r="AN86" s="28">
        <f t="shared" si="31"/>
        <v>2.1265769018136447</v>
      </c>
      <c r="AO86" s="28">
        <f t="shared" si="31"/>
        <v>1.8858042477587131</v>
      </c>
      <c r="AP86" s="28">
        <f t="shared" si="31"/>
        <v>1.9013071683220653</v>
      </c>
      <c r="AQ86" s="28">
        <f t="shared" si="31"/>
        <v>2.0093954586263765</v>
      </c>
      <c r="AR86" s="28">
        <f t="shared" si="31"/>
        <v>2.3095489814529291</v>
      </c>
      <c r="AS86" s="28">
        <f t="shared" si="31"/>
        <v>1.721208038008279</v>
      </c>
      <c r="AT86" s="28">
        <f t="shared" si="31"/>
        <v>2.2566662927535326</v>
      </c>
      <c r="AU86" s="28">
        <f t="shared" si="31"/>
        <v>2.0041280153579679</v>
      </c>
      <c r="AV86" s="28">
        <f t="shared" si="31"/>
        <v>2.2186609670435584</v>
      </c>
      <c r="AW86" s="28">
        <f t="shared" si="31"/>
        <v>1.8396662552127605</v>
      </c>
    </row>
    <row r="87" spans="1:49">
      <c r="A87" s="28" t="s">
        <v>84</v>
      </c>
      <c r="B87" s="34">
        <f t="shared" ref="B87:AW87" si="32">B61/(B60+B63+B67)</f>
        <v>1.3917259178655348</v>
      </c>
      <c r="C87" s="34">
        <f t="shared" si="32"/>
        <v>1.2928777594132401</v>
      </c>
      <c r="D87" s="34">
        <f t="shared" si="32"/>
        <v>1.2372159927964173</v>
      </c>
      <c r="E87" s="34">
        <f t="shared" si="32"/>
        <v>1.470059555505361</v>
      </c>
      <c r="F87" s="34">
        <f t="shared" si="32"/>
        <v>1.3775063151570257</v>
      </c>
      <c r="G87" s="34">
        <f t="shared" si="32"/>
        <v>1.2215350329185912</v>
      </c>
      <c r="H87" s="63">
        <f t="shared" si="32"/>
        <v>1.6650461528165774</v>
      </c>
      <c r="I87" s="34">
        <f t="shared" si="32"/>
        <v>1.4912719157221386</v>
      </c>
      <c r="J87" s="34">
        <f t="shared" si="32"/>
        <v>1.3630977918302511</v>
      </c>
      <c r="K87" s="34">
        <f t="shared" si="32"/>
        <v>1.382247486116807</v>
      </c>
      <c r="L87" s="34">
        <f t="shared" si="32"/>
        <v>1.355942179449265</v>
      </c>
      <c r="M87" s="34">
        <f t="shared" si="32"/>
        <v>1.3807388446933295</v>
      </c>
      <c r="N87" s="34">
        <f t="shared" si="32"/>
        <v>1.3594831276899808</v>
      </c>
      <c r="O87" s="34">
        <f t="shared" si="32"/>
        <v>1.5304686924865107</v>
      </c>
      <c r="P87" s="34">
        <f t="shared" si="32"/>
        <v>1.7169863228914899</v>
      </c>
      <c r="Q87" s="34">
        <f t="shared" si="32"/>
        <v>1.5380241554596188</v>
      </c>
      <c r="R87" s="34">
        <f t="shared" si="32"/>
        <v>1.3246676832450071</v>
      </c>
      <c r="S87" s="28">
        <f t="shared" si="32"/>
        <v>1.3861347428446538</v>
      </c>
      <c r="T87" s="28">
        <f t="shared" si="32"/>
        <v>1.4815152709119701</v>
      </c>
      <c r="U87" s="28">
        <f t="shared" si="32"/>
        <v>1.592496413072872</v>
      </c>
      <c r="V87" s="28">
        <f t="shared" si="32"/>
        <v>1.5677035455624622</v>
      </c>
      <c r="W87" s="28">
        <f t="shared" si="32"/>
        <v>1.4416137592050804</v>
      </c>
      <c r="X87" s="28">
        <f t="shared" si="32"/>
        <v>1.4091179272774321</v>
      </c>
      <c r="Y87" s="28">
        <f t="shared" si="32"/>
        <v>1.2613418244910222</v>
      </c>
      <c r="Z87" s="28">
        <f t="shared" si="32"/>
        <v>1.2780452086248379</v>
      </c>
      <c r="AA87" s="28">
        <f t="shared" si="32"/>
        <v>1.5839173506784494</v>
      </c>
      <c r="AB87" s="28">
        <f t="shared" si="32"/>
        <v>1.4111664329091975</v>
      </c>
      <c r="AC87" s="28">
        <f t="shared" si="32"/>
        <v>1.1369867377355936</v>
      </c>
      <c r="AD87" s="28">
        <f t="shared" si="32"/>
        <v>1.4208726320393834</v>
      </c>
      <c r="AE87" s="28">
        <f t="shared" si="32"/>
        <v>1.3916995062195936</v>
      </c>
      <c r="AF87" s="28">
        <f t="shared" si="32"/>
        <v>1.1961301875417538</v>
      </c>
      <c r="AG87" s="28">
        <f t="shared" si="32"/>
        <v>1.5257239149651511</v>
      </c>
      <c r="AH87" s="28">
        <f t="shared" si="32"/>
        <v>1.2469387727954069</v>
      </c>
      <c r="AI87" s="28">
        <f t="shared" si="32"/>
        <v>1.2770517239920862</v>
      </c>
      <c r="AJ87" s="28">
        <f t="shared" si="32"/>
        <v>1.2717159123544375</v>
      </c>
      <c r="AK87" s="28">
        <f t="shared" si="32"/>
        <v>1.2237672986173691</v>
      </c>
      <c r="AL87" s="28">
        <f t="shared" si="32"/>
        <v>1.4910813097177951</v>
      </c>
      <c r="AM87" s="28">
        <f t="shared" si="32"/>
        <v>1.5379077923859517</v>
      </c>
      <c r="AN87" s="28">
        <f t="shared" si="32"/>
        <v>1.4229404997581065</v>
      </c>
      <c r="AO87" s="28">
        <f t="shared" si="32"/>
        <v>1.3876852119475198</v>
      </c>
      <c r="AP87" s="28">
        <f t="shared" si="32"/>
        <v>1.397933267825227</v>
      </c>
      <c r="AQ87" s="28">
        <f t="shared" si="32"/>
        <v>1.3831425862007276</v>
      </c>
      <c r="AR87" s="28">
        <f t="shared" si="32"/>
        <v>1.5403658446434403</v>
      </c>
      <c r="AS87" s="28">
        <f t="shared" si="32"/>
        <v>1.3095597762716922</v>
      </c>
      <c r="AT87" s="28">
        <f t="shared" si="32"/>
        <v>1.5361138233390881</v>
      </c>
      <c r="AU87" s="28">
        <f t="shared" si="32"/>
        <v>1.4270402626702712</v>
      </c>
      <c r="AV87" s="28">
        <f t="shared" si="32"/>
        <v>1.5015175770340736</v>
      </c>
      <c r="AW87" s="28">
        <f t="shared" si="32"/>
        <v>1.2541227204554211</v>
      </c>
    </row>
    <row r="88" spans="1:49">
      <c r="A88" s="28" t="s">
        <v>85</v>
      </c>
      <c r="B88" s="34">
        <f t="shared" ref="B88:AW88" si="33">B61/5</f>
        <v>0.54853791635650517</v>
      </c>
      <c r="C88" s="34">
        <f t="shared" si="33"/>
        <v>0.53347896265908668</v>
      </c>
      <c r="D88" s="34">
        <f t="shared" si="33"/>
        <v>0.51961537712851036</v>
      </c>
      <c r="E88" s="34">
        <f t="shared" si="33"/>
        <v>0.56224200507399347</v>
      </c>
      <c r="F88" s="34">
        <f t="shared" si="33"/>
        <v>0.54855026386081973</v>
      </c>
      <c r="G88" s="34">
        <f t="shared" si="33"/>
        <v>0.49917685627644814</v>
      </c>
      <c r="H88" s="63">
        <f t="shared" si="33"/>
        <v>0.60474499946873461</v>
      </c>
      <c r="I88" s="34">
        <f t="shared" si="33"/>
        <v>0.56425402820592763</v>
      </c>
      <c r="J88" s="34">
        <f t="shared" si="33"/>
        <v>0.54277212907183325</v>
      </c>
      <c r="K88" s="34">
        <f t="shared" si="33"/>
        <v>0.55092628398869237</v>
      </c>
      <c r="L88" s="34">
        <f t="shared" si="33"/>
        <v>0.53306818876126671</v>
      </c>
      <c r="M88" s="34">
        <f t="shared" si="33"/>
        <v>0.55063155215096615</v>
      </c>
      <c r="N88" s="34">
        <f t="shared" si="33"/>
        <v>0.53208748071363243</v>
      </c>
      <c r="O88" s="34">
        <f t="shared" si="33"/>
        <v>0.57336673144191108</v>
      </c>
      <c r="P88" s="34">
        <f t="shared" si="33"/>
        <v>0.59168101448212695</v>
      </c>
      <c r="Q88" s="34">
        <f t="shared" si="33"/>
        <v>0.57104491619682052</v>
      </c>
      <c r="R88" s="34">
        <f t="shared" si="33"/>
        <v>0.53233212005607511</v>
      </c>
      <c r="S88" s="28">
        <f t="shared" si="33"/>
        <v>0.55026310452060767</v>
      </c>
      <c r="T88" s="28">
        <f t="shared" si="33"/>
        <v>0.5679815664540433</v>
      </c>
      <c r="U88" s="28">
        <f t="shared" si="33"/>
        <v>0.5795769442836276</v>
      </c>
      <c r="V88" s="28">
        <f t="shared" si="33"/>
        <v>0.58412915038468782</v>
      </c>
      <c r="W88" s="28">
        <f t="shared" si="33"/>
        <v>0.56544954386124247</v>
      </c>
      <c r="X88" s="28">
        <f t="shared" si="33"/>
        <v>0.5583093947332044</v>
      </c>
      <c r="Y88" s="28">
        <f t="shared" si="33"/>
        <v>0.52666894903707029</v>
      </c>
      <c r="Z88" s="28">
        <f t="shared" si="33"/>
        <v>0.52388697456999356</v>
      </c>
      <c r="AA88" s="28">
        <f t="shared" si="33"/>
        <v>0.58969462630723324</v>
      </c>
      <c r="AB88" s="28">
        <f t="shared" si="33"/>
        <v>0.555645151669097</v>
      </c>
      <c r="AC88" s="28">
        <f t="shared" si="33"/>
        <v>0.48626372142297436</v>
      </c>
      <c r="AD88" s="28">
        <f t="shared" si="33"/>
        <v>0.55909949443325169</v>
      </c>
      <c r="AE88" s="28">
        <f t="shared" si="33"/>
        <v>0.55096935394886148</v>
      </c>
      <c r="AF88" s="28">
        <f t="shared" si="33"/>
        <v>0.50216047438691291</v>
      </c>
      <c r="AG88" s="28">
        <f t="shared" si="33"/>
        <v>0.58441606033620286</v>
      </c>
      <c r="AH88" s="28">
        <f t="shared" si="33"/>
        <v>0.51786623809871135</v>
      </c>
      <c r="AI88" s="28">
        <f t="shared" si="33"/>
        <v>0.53142077273602828</v>
      </c>
      <c r="AJ88" s="28">
        <f t="shared" si="33"/>
        <v>0.52939519791878764</v>
      </c>
      <c r="AK88" s="28">
        <f t="shared" si="33"/>
        <v>0.51319563411510349</v>
      </c>
      <c r="AL88" s="28">
        <f t="shared" si="33"/>
        <v>0.57091068299802483</v>
      </c>
      <c r="AM88" s="28">
        <f t="shared" si="33"/>
        <v>0.58214333860299772</v>
      </c>
      <c r="AN88" s="28">
        <f t="shared" si="33"/>
        <v>0.55800935941915319</v>
      </c>
      <c r="AO88" s="28">
        <f t="shared" si="33"/>
        <v>0.54672367151189216</v>
      </c>
      <c r="AP88" s="28">
        <f t="shared" si="33"/>
        <v>0.55488176642300402</v>
      </c>
      <c r="AQ88" s="28">
        <f t="shared" si="33"/>
        <v>0.54874683009218583</v>
      </c>
      <c r="AR88" s="28">
        <f t="shared" si="33"/>
        <v>0.58066861413049398</v>
      </c>
      <c r="AS88" s="28">
        <f t="shared" si="33"/>
        <v>0.52303471293271575</v>
      </c>
      <c r="AT88" s="28">
        <f t="shared" si="33"/>
        <v>0.57638733493829797</v>
      </c>
      <c r="AU88" s="28">
        <f t="shared" si="33"/>
        <v>0.55562153312621965</v>
      </c>
      <c r="AV88" s="28">
        <f t="shared" si="33"/>
        <v>0.57541597062351124</v>
      </c>
      <c r="AW88" s="28">
        <f t="shared" si="33"/>
        <v>0.524542492577873</v>
      </c>
    </row>
    <row r="89" spans="1:49">
      <c r="A89" s="28" t="s">
        <v>86</v>
      </c>
      <c r="B89" s="34">
        <f t="shared" ref="B89:AW89" si="34">B79/B82</f>
        <v>1</v>
      </c>
      <c r="C89" s="34">
        <f t="shared" si="34"/>
        <v>1</v>
      </c>
      <c r="D89" s="34">
        <f t="shared" si="34"/>
        <v>1</v>
      </c>
      <c r="E89" s="34">
        <f t="shared" si="34"/>
        <v>1</v>
      </c>
      <c r="F89" s="34">
        <f t="shared" si="34"/>
        <v>1</v>
      </c>
      <c r="G89" s="34">
        <f t="shared" si="34"/>
        <v>1</v>
      </c>
      <c r="H89" s="63">
        <f t="shared" si="34"/>
        <v>1</v>
      </c>
      <c r="I89" s="34">
        <f t="shared" si="34"/>
        <v>1</v>
      </c>
      <c r="J89" s="34">
        <f t="shared" si="34"/>
        <v>1</v>
      </c>
      <c r="K89" s="34">
        <f t="shared" si="34"/>
        <v>1</v>
      </c>
      <c r="L89" s="34">
        <f t="shared" si="34"/>
        <v>1</v>
      </c>
      <c r="M89" s="34">
        <f t="shared" si="34"/>
        <v>1</v>
      </c>
      <c r="N89" s="34">
        <f t="shared" si="34"/>
        <v>1</v>
      </c>
      <c r="O89" s="34">
        <f t="shared" si="34"/>
        <v>1</v>
      </c>
      <c r="P89" s="34">
        <f t="shared" si="34"/>
        <v>1</v>
      </c>
      <c r="Q89" s="34">
        <f t="shared" si="34"/>
        <v>1</v>
      </c>
      <c r="R89" s="34">
        <f t="shared" si="34"/>
        <v>1</v>
      </c>
      <c r="S89" s="28">
        <f t="shared" si="34"/>
        <v>1</v>
      </c>
      <c r="T89" s="28">
        <f t="shared" si="34"/>
        <v>1</v>
      </c>
      <c r="U89" s="28">
        <f t="shared" si="34"/>
        <v>0.99950251634458709</v>
      </c>
      <c r="V89" s="28">
        <f t="shared" si="34"/>
        <v>1</v>
      </c>
      <c r="W89" s="28">
        <f t="shared" si="34"/>
        <v>1</v>
      </c>
      <c r="X89" s="28">
        <f t="shared" si="34"/>
        <v>0.99950020577075771</v>
      </c>
      <c r="Y89" s="28">
        <f t="shared" si="34"/>
        <v>1</v>
      </c>
      <c r="Z89" s="28">
        <f t="shared" si="34"/>
        <v>0.99949792788050729</v>
      </c>
      <c r="AA89" s="28">
        <f t="shared" si="34"/>
        <v>1</v>
      </c>
      <c r="AB89" s="28">
        <f t="shared" si="34"/>
        <v>1</v>
      </c>
      <c r="AC89" s="28">
        <f t="shared" si="34"/>
        <v>1</v>
      </c>
      <c r="AD89" s="28">
        <f t="shared" si="34"/>
        <v>1</v>
      </c>
      <c r="AE89" s="28">
        <f t="shared" si="34"/>
        <v>0.99950493584682432</v>
      </c>
      <c r="AF89" s="28">
        <f t="shared" si="34"/>
        <v>1</v>
      </c>
      <c r="AG89" s="28">
        <f t="shared" si="34"/>
        <v>1</v>
      </c>
      <c r="AH89" s="28">
        <f t="shared" si="34"/>
        <v>1</v>
      </c>
      <c r="AI89" s="28">
        <f t="shared" si="34"/>
        <v>0.99949771040443169</v>
      </c>
      <c r="AJ89" s="28">
        <f t="shared" si="34"/>
        <v>1</v>
      </c>
      <c r="AK89" s="28">
        <f t="shared" si="34"/>
        <v>1</v>
      </c>
      <c r="AL89" s="28">
        <f t="shared" si="34"/>
        <v>1</v>
      </c>
      <c r="AM89" s="28">
        <f t="shared" si="34"/>
        <v>0.99950344350267706</v>
      </c>
      <c r="AN89" s="28">
        <f t="shared" si="34"/>
        <v>1</v>
      </c>
      <c r="AO89" s="28">
        <f t="shared" si="34"/>
        <v>1</v>
      </c>
      <c r="AP89" s="28">
        <f t="shared" si="34"/>
        <v>1</v>
      </c>
      <c r="AQ89" s="28">
        <f t="shared" si="34"/>
        <v>1</v>
      </c>
      <c r="AR89" s="28">
        <f t="shared" si="34"/>
        <v>0.99950084416919149</v>
      </c>
      <c r="AS89" s="28">
        <f t="shared" si="34"/>
        <v>1</v>
      </c>
      <c r="AT89" s="28">
        <f t="shared" si="34"/>
        <v>1</v>
      </c>
      <c r="AU89" s="28">
        <f t="shared" si="34"/>
        <v>1</v>
      </c>
      <c r="AV89" s="28">
        <f t="shared" si="34"/>
        <v>1</v>
      </c>
      <c r="AW89" s="28">
        <f t="shared" si="34"/>
        <v>0.99949877004423127</v>
      </c>
    </row>
    <row r="90" spans="1:49">
      <c r="B90" s="12"/>
      <c r="C90" s="12"/>
      <c r="D90" s="12"/>
      <c r="E90" s="12"/>
      <c r="F90" s="12"/>
      <c r="G90" s="12"/>
      <c r="H90" s="84"/>
      <c r="I90" s="12"/>
      <c r="J90" s="12"/>
      <c r="K90" s="12"/>
      <c r="L90" s="12"/>
      <c r="M90" s="12"/>
      <c r="N90" s="12"/>
      <c r="O90" s="12"/>
      <c r="P90" s="12"/>
      <c r="Q90" s="12"/>
      <c r="R90" s="12"/>
      <c r="S90" s="28"/>
      <c r="T90" s="28"/>
      <c r="U90" s="28"/>
      <c r="V90" s="28"/>
      <c r="W90" s="28"/>
      <c r="X90" s="28"/>
      <c r="Y90" s="28"/>
      <c r="Z90" s="28"/>
      <c r="AA90" s="28"/>
      <c r="AB90" s="28"/>
      <c r="AC90" s="28"/>
      <c r="AD90" s="28"/>
      <c r="AE90" s="28"/>
      <c r="AF90" s="28"/>
      <c r="AG90" s="28"/>
      <c r="AH90" s="28"/>
      <c r="AI90" s="28"/>
      <c r="AJ90" s="28"/>
      <c r="AK90" s="28"/>
      <c r="AL90" s="28"/>
      <c r="AM90" s="28"/>
      <c r="AN90" s="28"/>
      <c r="AO90" s="28"/>
      <c r="AP90" s="28"/>
      <c r="AQ90" s="28"/>
      <c r="AR90" s="28"/>
      <c r="AS90" s="28"/>
      <c r="AT90" s="28"/>
      <c r="AU90" s="28"/>
      <c r="AV90" s="28"/>
      <c r="AW90" s="28"/>
    </row>
    <row r="91" spans="1:49">
      <c r="A91" t="s">
        <v>87</v>
      </c>
      <c r="B91" s="34">
        <f t="shared" ref="B91:AW91" si="35">(B52+B55+B59+B60+B61+B62+B63+B67)-13</f>
        <v>-1.1643007831917629E-2</v>
      </c>
      <c r="C91" s="34">
        <f t="shared" si="35"/>
        <v>-2.7433411890260828E-3</v>
      </c>
      <c r="D91" s="34">
        <f t="shared" si="35"/>
        <v>-2.8187195437414658E-2</v>
      </c>
      <c r="E91" s="34">
        <f t="shared" si="35"/>
        <v>-1.6268766683525726E-2</v>
      </c>
      <c r="F91" s="34">
        <f t="shared" si="35"/>
        <v>-2.1945699451146439E-2</v>
      </c>
      <c r="G91" s="34">
        <f t="shared" si="35"/>
        <v>-1.0261127190744901E-2</v>
      </c>
      <c r="H91" s="63">
        <f t="shared" si="35"/>
        <v>4.2651882904536365E-3</v>
      </c>
      <c r="I91" s="34">
        <f t="shared" si="35"/>
        <v>-1.1915160320544516E-2</v>
      </c>
      <c r="J91" s="34">
        <f t="shared" si="35"/>
        <v>-4.5875357899998193E-3</v>
      </c>
      <c r="K91" s="34">
        <f t="shared" si="35"/>
        <v>-1.2493707761887407E-2</v>
      </c>
      <c r="L91" s="34">
        <f t="shared" si="35"/>
        <v>-2.5288113578795901E-2</v>
      </c>
      <c r="M91" s="34">
        <f t="shared" si="35"/>
        <v>-6.4998194943601817E-3</v>
      </c>
      <c r="N91" s="34">
        <f t="shared" si="35"/>
        <v>1.1687836672642504E-2</v>
      </c>
      <c r="O91" s="34">
        <f t="shared" si="35"/>
        <v>-3.7749321865193863E-2</v>
      </c>
      <c r="P91" s="34">
        <f t="shared" si="35"/>
        <v>-4.8751696880366069E-2</v>
      </c>
      <c r="Q91" s="34">
        <f t="shared" si="35"/>
        <v>-3.4287860164905481E-2</v>
      </c>
      <c r="R91" s="34">
        <f t="shared" si="35"/>
        <v>-2.3654050224298118E-2</v>
      </c>
      <c r="S91" s="28">
        <f t="shared" si="35"/>
        <v>-1.8938105113546655E-2</v>
      </c>
      <c r="T91" s="28">
        <f t="shared" si="35"/>
        <v>-3.0539513139519414E-2</v>
      </c>
      <c r="U91" s="28">
        <f t="shared" si="35"/>
        <v>-1.2860547200324035E-2</v>
      </c>
      <c r="V91" s="28">
        <f t="shared" si="35"/>
        <v>-1.350983685659557E-3</v>
      </c>
      <c r="W91" s="28">
        <f t="shared" si="35"/>
        <v>-2.2318331027015859E-4</v>
      </c>
      <c r="X91" s="28">
        <f t="shared" si="35"/>
        <v>-1.9909171242709078E-3</v>
      </c>
      <c r="Y91" s="28">
        <f t="shared" si="35"/>
        <v>-2.3374776611749581E-2</v>
      </c>
      <c r="Z91" s="28">
        <f t="shared" si="35"/>
        <v>-8.0011839540663487E-3</v>
      </c>
      <c r="AA91" s="28">
        <f t="shared" si="35"/>
        <v>4.8145428525874223E-3</v>
      </c>
      <c r="AB91" s="28">
        <f t="shared" si="35"/>
        <v>-2.0476915777189575E-2</v>
      </c>
      <c r="AC91" s="28">
        <f t="shared" si="35"/>
        <v>1.0525999098547345E-2</v>
      </c>
      <c r="AD91" s="28">
        <f t="shared" si="35"/>
        <v>-7.6533084330101531E-3</v>
      </c>
      <c r="AE91" s="28">
        <f t="shared" si="35"/>
        <v>3.9299589390981993E-3</v>
      </c>
      <c r="AF91" s="28">
        <f t="shared" si="35"/>
        <v>-1.6825068944712029E-2</v>
      </c>
      <c r="AG91" s="28">
        <f t="shared" si="35"/>
        <v>3.2397208984740189E-3</v>
      </c>
      <c r="AH91" s="28">
        <f t="shared" si="35"/>
        <v>-1.2695546044934503E-2</v>
      </c>
      <c r="AI91" s="28">
        <f t="shared" si="35"/>
        <v>-8.5499454585953316E-3</v>
      </c>
      <c r="AJ91" s="28">
        <f t="shared" si="35"/>
        <v>-2.8391007176136185E-3</v>
      </c>
      <c r="AK91" s="28">
        <f t="shared" si="35"/>
        <v>-7.2866303213032779E-3</v>
      </c>
      <c r="AL91" s="28">
        <f t="shared" si="35"/>
        <v>-1.1978328350068068E-2</v>
      </c>
      <c r="AM91" s="28">
        <f t="shared" si="35"/>
        <v>-9.9909101810684575E-3</v>
      </c>
      <c r="AN91" s="28">
        <f t="shared" si="35"/>
        <v>-1.7217055661104652E-2</v>
      </c>
      <c r="AO91" s="28">
        <f t="shared" si="35"/>
        <v>-1.2722297778694269E-2</v>
      </c>
      <c r="AP91" s="28">
        <f t="shared" si="35"/>
        <v>-2.8162929135378434E-2</v>
      </c>
      <c r="AQ91" s="28">
        <f t="shared" si="35"/>
        <v>-1.4151928863867624E-2</v>
      </c>
      <c r="AR91" s="28">
        <f t="shared" si="35"/>
        <v>-1.575418937861528E-2</v>
      </c>
      <c r="AS91" s="28">
        <f t="shared" si="35"/>
        <v>3.8170274373033664E-2</v>
      </c>
      <c r="AT91" s="28">
        <f t="shared" si="35"/>
        <v>-1.5218922832085369E-2</v>
      </c>
      <c r="AU91" s="28">
        <f t="shared" si="35"/>
        <v>-9.3842878502279348E-3</v>
      </c>
      <c r="AV91" s="28">
        <f t="shared" si="35"/>
        <v>-1.9613877364777821E-2</v>
      </c>
      <c r="AW91" s="28">
        <f t="shared" si="35"/>
        <v>-5.2410068704045187E-3</v>
      </c>
    </row>
    <row r="92" spans="1:49">
      <c r="A92" t="s">
        <v>88</v>
      </c>
      <c r="B92" s="34">
        <f t="shared" ref="B92:AW92" si="36">(B52-4)/4</f>
        <v>0.7312368601288024</v>
      </c>
      <c r="C92" s="34">
        <f t="shared" si="36"/>
        <v>0.70540528228092136</v>
      </c>
      <c r="D92" s="34">
        <f t="shared" si="36"/>
        <v>0.72352686055621906</v>
      </c>
      <c r="E92" s="34">
        <f t="shared" si="36"/>
        <v>0.75226341080812276</v>
      </c>
      <c r="F92" s="34">
        <f t="shared" si="36"/>
        <v>0.72668083017977514</v>
      </c>
      <c r="G92" s="34">
        <f t="shared" si="36"/>
        <v>0.7211586412275961</v>
      </c>
      <c r="H92" s="63">
        <f t="shared" si="36"/>
        <v>0.77868049329598965</v>
      </c>
      <c r="I92" s="34">
        <f t="shared" si="36"/>
        <v>0.72663887425826745</v>
      </c>
      <c r="J92" s="34">
        <f t="shared" si="36"/>
        <v>0.69399365491013598</v>
      </c>
      <c r="K92" s="34">
        <f t="shared" si="36"/>
        <v>0.7057725598217357</v>
      </c>
      <c r="L92" s="34">
        <f t="shared" si="36"/>
        <v>0.70782973618139966</v>
      </c>
      <c r="M92" s="34">
        <f t="shared" si="36"/>
        <v>0.70396026598552064</v>
      </c>
      <c r="N92" s="34">
        <f t="shared" si="36"/>
        <v>0.70664604273206288</v>
      </c>
      <c r="O92" s="34">
        <f t="shared" si="36"/>
        <v>0.72350399039073587</v>
      </c>
      <c r="P92" s="34">
        <f t="shared" si="36"/>
        <v>0.78921478738253614</v>
      </c>
      <c r="Q92" s="34">
        <f t="shared" si="36"/>
        <v>0.73444299467062102</v>
      </c>
      <c r="R92" s="34">
        <f t="shared" si="36"/>
        <v>0.74420750373120437</v>
      </c>
      <c r="S92" s="28">
        <f t="shared" si="36"/>
        <v>0.74845616103948198</v>
      </c>
      <c r="T92" s="28">
        <f t="shared" si="36"/>
        <v>0.73026282289435418</v>
      </c>
      <c r="U92" s="28">
        <f t="shared" si="36"/>
        <v>0.78091327199052363</v>
      </c>
      <c r="V92" s="28">
        <f t="shared" si="36"/>
        <v>0.76874463153331019</v>
      </c>
      <c r="W92" s="28">
        <f t="shared" si="36"/>
        <v>0.76890786503567132</v>
      </c>
      <c r="X92" s="28">
        <f t="shared" si="36"/>
        <v>0.74574890945244232</v>
      </c>
      <c r="Y92" s="28">
        <f t="shared" si="36"/>
        <v>0.74217386508397665</v>
      </c>
      <c r="Z92" s="28">
        <f t="shared" si="36"/>
        <v>0.74470639335804756</v>
      </c>
      <c r="AA92" s="28">
        <f t="shared" si="36"/>
        <v>0.79984743583668871</v>
      </c>
      <c r="AB92" s="28">
        <f t="shared" si="36"/>
        <v>0.75041800387072466</v>
      </c>
      <c r="AC92" s="28">
        <f t="shared" si="36"/>
        <v>0.70791854127175635</v>
      </c>
      <c r="AD92" s="28">
        <f t="shared" si="36"/>
        <v>0.75837965653053785</v>
      </c>
      <c r="AE92" s="28">
        <f t="shared" si="36"/>
        <v>0.73605691629990599</v>
      </c>
      <c r="AF92" s="28">
        <f t="shared" si="36"/>
        <v>0.74701524107105843</v>
      </c>
      <c r="AG92" s="28">
        <f t="shared" si="36"/>
        <v>0.78769213162864515</v>
      </c>
      <c r="AH92" s="28">
        <f t="shared" si="36"/>
        <v>0.71880256032702627</v>
      </c>
      <c r="AI92" s="28">
        <f t="shared" si="36"/>
        <v>0.72136257030348472</v>
      </c>
      <c r="AJ92" s="28">
        <f t="shared" si="36"/>
        <v>0.72225317650518006</v>
      </c>
      <c r="AK92" s="28">
        <f t="shared" si="36"/>
        <v>0.7229320535156436</v>
      </c>
      <c r="AL92" s="28">
        <f t="shared" si="36"/>
        <v>0.77039079870134075</v>
      </c>
      <c r="AM92" s="28">
        <f t="shared" si="36"/>
        <v>0.78469096487497603</v>
      </c>
      <c r="AN92" s="28">
        <f t="shared" si="36"/>
        <v>0.7516437129553315</v>
      </c>
      <c r="AO92" s="28">
        <f t="shared" si="36"/>
        <v>0.75394489046882085</v>
      </c>
      <c r="AP92" s="28">
        <f t="shared" si="36"/>
        <v>0.77577218505989287</v>
      </c>
      <c r="AQ92" s="28">
        <f t="shared" si="36"/>
        <v>0.74636847328356226</v>
      </c>
      <c r="AR92" s="28">
        <f t="shared" si="36"/>
        <v>0.77785381687540456</v>
      </c>
      <c r="AS92" s="28">
        <f t="shared" si="36"/>
        <v>0.74173542168614626</v>
      </c>
      <c r="AT92" s="28">
        <f t="shared" si="36"/>
        <v>0.77473133949600403</v>
      </c>
      <c r="AU92" s="28">
        <f t="shared" si="36"/>
        <v>0.74712167225922999</v>
      </c>
      <c r="AV92" s="28">
        <f t="shared" si="36"/>
        <v>0.78032217829014816</v>
      </c>
      <c r="AW92" s="28">
        <f t="shared" si="36"/>
        <v>0.70851121983714305</v>
      </c>
    </row>
    <row r="93" spans="1:49">
      <c r="A93" s="28" t="s">
        <v>89</v>
      </c>
      <c r="B93" s="34">
        <f t="shared" ref="B93:AW93" si="37">(8-B52)/4</f>
        <v>0.2687631398711976</v>
      </c>
      <c r="C93" s="34">
        <f t="shared" si="37"/>
        <v>0.29459471771907864</v>
      </c>
      <c r="D93" s="34">
        <f t="shared" si="37"/>
        <v>0.27647313944378094</v>
      </c>
      <c r="E93" s="34">
        <f t="shared" si="37"/>
        <v>0.24773658919187724</v>
      </c>
      <c r="F93" s="34">
        <f t="shared" si="37"/>
        <v>0.27331916982022486</v>
      </c>
      <c r="G93" s="34">
        <f t="shared" si="37"/>
        <v>0.2788413587724039</v>
      </c>
      <c r="H93" s="63">
        <f t="shared" si="37"/>
        <v>0.22131950670401035</v>
      </c>
      <c r="I93" s="34">
        <f t="shared" si="37"/>
        <v>0.27336112574173255</v>
      </c>
      <c r="J93" s="34">
        <f t="shared" si="37"/>
        <v>0.30600634508986402</v>
      </c>
      <c r="K93" s="34">
        <f t="shared" si="37"/>
        <v>0.2942274401782643</v>
      </c>
      <c r="L93" s="34">
        <f t="shared" si="37"/>
        <v>0.29217026381860034</v>
      </c>
      <c r="M93" s="34">
        <f t="shared" si="37"/>
        <v>0.29603973401447936</v>
      </c>
      <c r="N93" s="34">
        <f t="shared" si="37"/>
        <v>0.29335395726793712</v>
      </c>
      <c r="O93" s="34">
        <f t="shared" si="37"/>
        <v>0.27649600960926413</v>
      </c>
      <c r="P93" s="34">
        <f t="shared" si="37"/>
        <v>0.21078521261746386</v>
      </c>
      <c r="Q93" s="34">
        <f t="shared" si="37"/>
        <v>0.26555700532937898</v>
      </c>
      <c r="R93" s="34">
        <f t="shared" si="37"/>
        <v>0.25579249626879563</v>
      </c>
      <c r="S93" s="28">
        <f t="shared" si="37"/>
        <v>0.25154383896051802</v>
      </c>
      <c r="T93" s="28">
        <f t="shared" si="37"/>
        <v>0.26973717710564582</v>
      </c>
      <c r="U93" s="28">
        <f t="shared" si="37"/>
        <v>0.21908672800947637</v>
      </c>
      <c r="V93" s="28">
        <f t="shared" si="37"/>
        <v>0.23125536846668981</v>
      </c>
      <c r="W93" s="28">
        <f t="shared" si="37"/>
        <v>0.23109213496432868</v>
      </c>
      <c r="X93" s="28">
        <f t="shared" si="37"/>
        <v>0.25425109054755768</v>
      </c>
      <c r="Y93" s="28">
        <f t="shared" si="37"/>
        <v>0.25782613491602335</v>
      </c>
      <c r="Z93" s="28">
        <f t="shared" si="37"/>
        <v>0.25529360664195244</v>
      </c>
      <c r="AA93" s="28">
        <f t="shared" si="37"/>
        <v>0.20015256416331129</v>
      </c>
      <c r="AB93" s="28">
        <f t="shared" si="37"/>
        <v>0.24958199612927534</v>
      </c>
      <c r="AC93" s="28">
        <f t="shared" si="37"/>
        <v>0.29208145872824365</v>
      </c>
      <c r="AD93" s="28">
        <f t="shared" si="37"/>
        <v>0.24162034346946215</v>
      </c>
      <c r="AE93" s="28">
        <f t="shared" si="37"/>
        <v>0.26394308370009401</v>
      </c>
      <c r="AF93" s="28">
        <f t="shared" si="37"/>
        <v>0.25298475892894157</v>
      </c>
      <c r="AG93" s="28">
        <f t="shared" si="37"/>
        <v>0.21230786837135485</v>
      </c>
      <c r="AH93" s="28">
        <f t="shared" si="37"/>
        <v>0.28119743967297373</v>
      </c>
      <c r="AI93" s="28">
        <f t="shared" si="37"/>
        <v>0.27863742969651528</v>
      </c>
      <c r="AJ93" s="28">
        <f t="shared" si="37"/>
        <v>0.27774682349481994</v>
      </c>
      <c r="AK93" s="28">
        <f t="shared" si="37"/>
        <v>0.2770679464843564</v>
      </c>
      <c r="AL93" s="28">
        <f t="shared" si="37"/>
        <v>0.22960920129865925</v>
      </c>
      <c r="AM93" s="28">
        <f t="shared" si="37"/>
        <v>0.21530903512502397</v>
      </c>
      <c r="AN93" s="28">
        <f t="shared" si="37"/>
        <v>0.2483562870446685</v>
      </c>
      <c r="AO93" s="28">
        <f t="shared" si="37"/>
        <v>0.24605510953117915</v>
      </c>
      <c r="AP93" s="28">
        <f t="shared" si="37"/>
        <v>0.22422781494010713</v>
      </c>
      <c r="AQ93" s="28">
        <f t="shared" si="37"/>
        <v>0.25363152671643774</v>
      </c>
      <c r="AR93" s="28">
        <f t="shared" si="37"/>
        <v>0.22214618312459544</v>
      </c>
      <c r="AS93" s="28">
        <f t="shared" si="37"/>
        <v>0.25826457831385374</v>
      </c>
      <c r="AT93" s="28">
        <f t="shared" si="37"/>
        <v>0.22526866050399597</v>
      </c>
      <c r="AU93" s="28">
        <f t="shared" si="37"/>
        <v>0.25287832774077001</v>
      </c>
      <c r="AV93" s="28">
        <f t="shared" si="37"/>
        <v>0.21967782170985184</v>
      </c>
      <c r="AW93" s="28">
        <f t="shared" si="37"/>
        <v>0.29148878016285695</v>
      </c>
    </row>
    <row r="94" spans="1:49">
      <c r="A94" s="28" t="s">
        <v>90</v>
      </c>
      <c r="B94" s="34">
        <f t="shared" ref="B94:AW94" si="38">(B52+B55-8)/2</f>
        <v>6.2481664002641324E-2</v>
      </c>
      <c r="C94" s="34">
        <f t="shared" si="38"/>
        <v>4.7040806009873926E-2</v>
      </c>
      <c r="D94" s="34">
        <f t="shared" si="38"/>
        <v>7.2203635586438608E-2</v>
      </c>
      <c r="E94" s="34">
        <f t="shared" si="38"/>
        <v>5.5355431431740598E-2</v>
      </c>
      <c r="F94" s="34">
        <f t="shared" si="38"/>
        <v>5.6617354281867094E-2</v>
      </c>
      <c r="G94" s="34">
        <f t="shared" si="38"/>
        <v>0.11864065631332199</v>
      </c>
      <c r="H94" s="63">
        <f t="shared" si="38"/>
        <v>7.4839646772399959E-3</v>
      </c>
      <c r="I94" s="34">
        <f t="shared" si="38"/>
        <v>5.1272916463307894E-2</v>
      </c>
      <c r="J94" s="34">
        <f t="shared" si="38"/>
        <v>5.4299204381592858E-2</v>
      </c>
      <c r="K94" s="34">
        <f t="shared" si="38"/>
        <v>3.8096100033197189E-2</v>
      </c>
      <c r="L94" s="34">
        <f t="shared" si="38"/>
        <v>8.3309642383739835E-2</v>
      </c>
      <c r="M94" s="34">
        <f t="shared" si="38"/>
        <v>3.4102978218306212E-2</v>
      </c>
      <c r="N94" s="34">
        <f t="shared" si="38"/>
        <v>0.10997470337000248</v>
      </c>
      <c r="O94" s="34">
        <f t="shared" si="38"/>
        <v>2.6088498050532039E-2</v>
      </c>
      <c r="P94" s="34">
        <f t="shared" si="38"/>
        <v>6.334861893109256E-2</v>
      </c>
      <c r="Q94" s="34">
        <f t="shared" si="38"/>
        <v>5.4140174019613241E-2</v>
      </c>
      <c r="R94" s="34">
        <f t="shared" si="38"/>
        <v>6.2139840685834002E-2</v>
      </c>
      <c r="S94" s="28">
        <f t="shared" si="38"/>
        <v>3.7806352731358572E-2</v>
      </c>
      <c r="T94" s="28">
        <f t="shared" si="38"/>
        <v>2.8393503224319439E-2</v>
      </c>
      <c r="U94" s="28">
        <f t="shared" si="38"/>
        <v>6.3284837819985285E-2</v>
      </c>
      <c r="V94" s="28">
        <f t="shared" si="38"/>
        <v>4.3643836003893988E-2</v>
      </c>
      <c r="W94" s="28">
        <f t="shared" si="38"/>
        <v>3.7486649210086931E-2</v>
      </c>
      <c r="X94" s="28">
        <f t="shared" si="38"/>
        <v>4.1073426360405563E-2</v>
      </c>
      <c r="Y94" s="28">
        <f t="shared" si="38"/>
        <v>6.5007351127508883E-2</v>
      </c>
      <c r="Z94" s="28">
        <f t="shared" si="38"/>
        <v>9.237818928291297E-2</v>
      </c>
      <c r="AA94" s="28">
        <f t="shared" si="38"/>
        <v>4.5797803281062421E-2</v>
      </c>
      <c r="AB94" s="28">
        <f t="shared" si="38"/>
        <v>4.8274258422083882E-2</v>
      </c>
      <c r="AC94" s="28">
        <f t="shared" si="38"/>
        <v>0.1515241824838407</v>
      </c>
      <c r="AD94" s="28">
        <f t="shared" si="38"/>
        <v>5.8306938637994854E-2</v>
      </c>
      <c r="AE94" s="28">
        <f t="shared" si="38"/>
        <v>5.482958253998671E-2</v>
      </c>
      <c r="AF94" s="28">
        <f t="shared" si="38"/>
        <v>9.7494781240579087E-2</v>
      </c>
      <c r="AG94" s="28">
        <f t="shared" si="38"/>
        <v>2.2130195942179576E-2</v>
      </c>
      <c r="AH94" s="28">
        <f t="shared" si="38"/>
        <v>8.4943453238300215E-2</v>
      </c>
      <c r="AI94" s="28">
        <f t="shared" si="38"/>
        <v>4.8582548387993363E-2</v>
      </c>
      <c r="AJ94" s="28">
        <f t="shared" si="38"/>
        <v>5.7976488456345621E-2</v>
      </c>
      <c r="AK94" s="28">
        <f t="shared" si="38"/>
        <v>9.7651275687604233E-2</v>
      </c>
      <c r="AL94" s="28">
        <f t="shared" si="38"/>
        <v>5.7678024158371421E-2</v>
      </c>
      <c r="AM94" s="28">
        <f t="shared" si="38"/>
        <v>3.2572029511437783E-2</v>
      </c>
      <c r="AN94" s="28">
        <f t="shared" si="38"/>
        <v>5.3952026728078195E-2</v>
      </c>
      <c r="AO94" s="28">
        <f t="shared" si="38"/>
        <v>7.4687017828854785E-2</v>
      </c>
      <c r="AP94" s="28">
        <f t="shared" si="38"/>
        <v>3.3036204786712986E-2</v>
      </c>
      <c r="AQ94" s="28">
        <f t="shared" si="38"/>
        <v>6.0736810366981864E-2</v>
      </c>
      <c r="AR94" s="28">
        <f t="shared" si="38"/>
        <v>4.0222865214143866E-2</v>
      </c>
      <c r="AS94" s="28">
        <f t="shared" si="38"/>
        <v>0.14351702784986387</v>
      </c>
      <c r="AT94" s="28">
        <f t="shared" si="38"/>
        <v>5.3318172135369934E-2</v>
      </c>
      <c r="AU94" s="28">
        <f t="shared" si="38"/>
        <v>6.2131987996268734E-2</v>
      </c>
      <c r="AV94" s="28">
        <f t="shared" si="38"/>
        <v>3.7684928439793985E-2</v>
      </c>
      <c r="AW94" s="28">
        <f t="shared" si="38"/>
        <v>6.7093854577183976E-2</v>
      </c>
    </row>
    <row r="95" spans="1:49">
      <c r="A95" s="28" t="s">
        <v>91</v>
      </c>
      <c r="B95" s="34">
        <f t="shared" ref="B95:AW95" si="39">3-B64-B68-B72-B69-B73-B74-B91</f>
        <v>0.77396113532155286</v>
      </c>
      <c r="C95" s="34">
        <f t="shared" si="39"/>
        <v>0.75805626325310782</v>
      </c>
      <c r="D95" s="34">
        <f t="shared" si="39"/>
        <v>0.75027985043480361</v>
      </c>
      <c r="E95" s="34">
        <f t="shared" si="39"/>
        <v>0.79881210108820322</v>
      </c>
      <c r="F95" s="34">
        <f t="shared" si="39"/>
        <v>0.7922693415398141</v>
      </c>
      <c r="G95" s="34">
        <f t="shared" si="39"/>
        <v>0.69247525550606281</v>
      </c>
      <c r="H95" s="63">
        <f t="shared" si="39"/>
        <v>0.74355779029671332</v>
      </c>
      <c r="I95" s="34">
        <f t="shared" si="39"/>
        <v>0.70783797036465879</v>
      </c>
      <c r="J95" s="34">
        <f t="shared" si="39"/>
        <v>0.66477444529015961</v>
      </c>
      <c r="K95" s="34">
        <f t="shared" si="39"/>
        <v>0.70197363560970416</v>
      </c>
      <c r="L95" s="34">
        <f t="shared" si="39"/>
        <v>0.68475124531053844</v>
      </c>
      <c r="M95" s="34">
        <f t="shared" si="39"/>
        <v>0.7091204845774528</v>
      </c>
      <c r="N95" s="34">
        <f t="shared" si="39"/>
        <v>0.70041361105295652</v>
      </c>
      <c r="O95" s="34">
        <f t="shared" si="39"/>
        <v>0.73114092120211582</v>
      </c>
      <c r="P95" s="34">
        <f t="shared" si="39"/>
        <v>0.82290817344451017</v>
      </c>
      <c r="Q95" s="34">
        <f t="shared" si="39"/>
        <v>0.75814780811393345</v>
      </c>
      <c r="R95" s="34">
        <f t="shared" si="39"/>
        <v>0.69649649355036491</v>
      </c>
      <c r="S95" s="28">
        <f t="shared" si="39"/>
        <v>0.74619062998285202</v>
      </c>
      <c r="T95" s="28">
        <f t="shared" si="39"/>
        <v>0.75353626383673633</v>
      </c>
      <c r="U95" s="28">
        <f t="shared" si="39"/>
        <v>0.77708545258844086</v>
      </c>
      <c r="V95" s="28">
        <f t="shared" si="39"/>
        <v>0.82740051521924329</v>
      </c>
      <c r="W95" s="28">
        <f t="shared" si="39"/>
        <v>0.80738816456559537</v>
      </c>
      <c r="X95" s="28">
        <f t="shared" si="39"/>
        <v>0.79548855669124396</v>
      </c>
      <c r="Y95" s="28">
        <f t="shared" si="39"/>
        <v>0.74564757989278985</v>
      </c>
      <c r="Z95" s="28">
        <f t="shared" si="39"/>
        <v>0.76753294982513154</v>
      </c>
      <c r="AA95" s="28">
        <f t="shared" si="39"/>
        <v>0.86239133051408667</v>
      </c>
      <c r="AB95" s="28">
        <f t="shared" si="39"/>
        <v>0.75027755181292677</v>
      </c>
      <c r="AC95" s="28">
        <f t="shared" si="39"/>
        <v>0.7483461119031608</v>
      </c>
      <c r="AD95" s="28">
        <f t="shared" si="39"/>
        <v>0.8439694253983322</v>
      </c>
      <c r="AE95" s="28">
        <f t="shared" si="39"/>
        <v>0.73792874442061485</v>
      </c>
      <c r="AF95" s="28">
        <f t="shared" si="39"/>
        <v>0.67813486398140277</v>
      </c>
      <c r="AG95" s="28">
        <f t="shared" si="39"/>
        <v>0.83708475582954212</v>
      </c>
      <c r="AH95" s="28">
        <f t="shared" si="39"/>
        <v>0.76469996427972353</v>
      </c>
      <c r="AI95" s="28">
        <f t="shared" si="39"/>
        <v>0.72874763747553917</v>
      </c>
      <c r="AJ95" s="28">
        <f t="shared" si="39"/>
        <v>0.75464819950903261</v>
      </c>
      <c r="AK95" s="28">
        <f t="shared" si="39"/>
        <v>0.72850822319877284</v>
      </c>
      <c r="AL95" s="28">
        <f t="shared" si="39"/>
        <v>0.82157921603255812</v>
      </c>
      <c r="AM95" s="28">
        <f t="shared" si="39"/>
        <v>0.82556612153943953</v>
      </c>
      <c r="AN95" s="28">
        <f t="shared" si="39"/>
        <v>0.78371777109587126</v>
      </c>
      <c r="AO95" s="28">
        <f t="shared" si="39"/>
        <v>0.72886727025153564</v>
      </c>
      <c r="AP95" s="28">
        <f t="shared" si="39"/>
        <v>0.76790607671065858</v>
      </c>
      <c r="AQ95" s="28">
        <f t="shared" si="39"/>
        <v>0.76979203920258843</v>
      </c>
      <c r="AR95" s="28">
        <f t="shared" si="39"/>
        <v>0.82174187912620478</v>
      </c>
      <c r="AS95" s="28">
        <f t="shared" si="39"/>
        <v>0.78085949436891633</v>
      </c>
      <c r="AT95" s="28">
        <f t="shared" si="39"/>
        <v>0.83314320412746934</v>
      </c>
      <c r="AU95" s="28">
        <f t="shared" si="39"/>
        <v>0.72810467084245067</v>
      </c>
      <c r="AV95" s="28">
        <f t="shared" si="39"/>
        <v>0.82394991632521353</v>
      </c>
      <c r="AW95" s="28">
        <f t="shared" si="39"/>
        <v>0.68906773585259828</v>
      </c>
    </row>
    <row r="96" spans="1:49">
      <c r="A96" s="28" t="s">
        <v>92</v>
      </c>
      <c r="B96" s="34">
        <f t="shared" ref="B96:AW96" si="40">B64+B68+B72+B69+B73+B91-2</f>
        <v>0.11775371831847137</v>
      </c>
      <c r="C96" s="34">
        <f t="shared" si="40"/>
        <v>0.11863237337032828</v>
      </c>
      <c r="D96" s="34">
        <f t="shared" si="40"/>
        <v>0.1515519418656579</v>
      </c>
      <c r="E96" s="34">
        <f t="shared" si="40"/>
        <v>0.10379444703000162</v>
      </c>
      <c r="F96" s="34">
        <f t="shared" si="40"/>
        <v>0.11497658273432432</v>
      </c>
      <c r="G96" s="34">
        <f t="shared" si="40"/>
        <v>0.14987441435622539</v>
      </c>
      <c r="H96" s="63">
        <f t="shared" si="40"/>
        <v>0.18524894311663065</v>
      </c>
      <c r="I96" s="34">
        <f t="shared" si="40"/>
        <v>0.17548694714196289</v>
      </c>
      <c r="J96" s="34">
        <f t="shared" si="40"/>
        <v>0.19193224278763399</v>
      </c>
      <c r="K96" s="34">
        <f t="shared" si="40"/>
        <v>0.1688103273427588</v>
      </c>
      <c r="L96" s="34">
        <f t="shared" si="40"/>
        <v>0.1756868631592936</v>
      </c>
      <c r="M96" s="34">
        <f t="shared" si="40"/>
        <v>0.15652613589476605</v>
      </c>
      <c r="N96" s="34">
        <f t="shared" si="40"/>
        <v>0.16059519828487856</v>
      </c>
      <c r="O96" s="34">
        <f t="shared" si="40"/>
        <v>0.15974072972653408</v>
      </c>
      <c r="P96" s="34">
        <f t="shared" si="40"/>
        <v>9.6137715329470019E-2</v>
      </c>
      <c r="Q96" s="34">
        <f t="shared" si="40"/>
        <v>0.13015674476932171</v>
      </c>
      <c r="R96" s="34">
        <f t="shared" si="40"/>
        <v>0.15220092803531982</v>
      </c>
      <c r="S96" s="28">
        <f t="shared" si="40"/>
        <v>0.11679982039813064</v>
      </c>
      <c r="T96" s="28">
        <f t="shared" si="40"/>
        <v>0.14440407155242241</v>
      </c>
      <c r="U96" s="28">
        <f t="shared" si="40"/>
        <v>0.13271870168212274</v>
      </c>
      <c r="V96" s="28">
        <f t="shared" si="40"/>
        <v>9.9223846251075276E-2</v>
      </c>
      <c r="W96" s="28">
        <f t="shared" si="40"/>
        <v>0.11038074821572019</v>
      </c>
      <c r="X96" s="28">
        <f t="shared" si="40"/>
        <v>0.11376869184432881</v>
      </c>
      <c r="Y96" s="28">
        <f t="shared" si="40"/>
        <v>0.16217137415987093</v>
      </c>
      <c r="Z96" s="28">
        <f t="shared" si="40"/>
        <v>0.13025114582759345</v>
      </c>
      <c r="AA96" s="28">
        <f t="shared" si="40"/>
        <v>7.4546230725963003E-2</v>
      </c>
      <c r="AB96" s="28">
        <f t="shared" si="40"/>
        <v>0.14894472465858311</v>
      </c>
      <c r="AC96" s="28">
        <f t="shared" si="40"/>
        <v>0.12972309756620781</v>
      </c>
      <c r="AD96" s="28">
        <f t="shared" si="40"/>
        <v>8.4364146777062832E-2</v>
      </c>
      <c r="AE96" s="28">
        <f t="shared" si="40"/>
        <v>0.14902147335149118</v>
      </c>
      <c r="AF96" s="28">
        <f t="shared" si="40"/>
        <v>0.19229078867683347</v>
      </c>
      <c r="AG96" s="28">
        <f t="shared" si="40"/>
        <v>9.8101634099484247E-2</v>
      </c>
      <c r="AH96" s="28">
        <f t="shared" si="40"/>
        <v>0.11799958035413249</v>
      </c>
      <c r="AI96" s="28">
        <f t="shared" si="40"/>
        <v>0.15676803655865612</v>
      </c>
      <c r="AJ96" s="28">
        <f t="shared" si="40"/>
        <v>0.12627439073630553</v>
      </c>
      <c r="AK96" s="28">
        <f t="shared" si="40"/>
        <v>0.14724993754643778</v>
      </c>
      <c r="AL96" s="28">
        <f t="shared" si="40"/>
        <v>0.10090604020420368</v>
      </c>
      <c r="AM96" s="28">
        <f t="shared" si="40"/>
        <v>0.1042549266278705</v>
      </c>
      <c r="AN96" s="28">
        <f t="shared" si="40"/>
        <v>0.11872542085914484</v>
      </c>
      <c r="AO96" s="28">
        <f t="shared" si="40"/>
        <v>0.17464514962229316</v>
      </c>
      <c r="AP96" s="28">
        <f t="shared" si="40"/>
        <v>0.14956656097887366</v>
      </c>
      <c r="AQ96" s="28">
        <f t="shared" si="40"/>
        <v>0.12699213080250127</v>
      </c>
      <c r="AR96" s="28">
        <f t="shared" si="40"/>
        <v>0.10158225906509744</v>
      </c>
      <c r="AS96" s="28">
        <f t="shared" si="40"/>
        <v>0.10625094549766079</v>
      </c>
      <c r="AT96" s="28">
        <f t="shared" si="40"/>
        <v>8.6626696923446822E-2</v>
      </c>
      <c r="AU96" s="28">
        <f t="shared" si="40"/>
        <v>0.16681171879902479</v>
      </c>
      <c r="AV96" s="28">
        <f t="shared" si="40"/>
        <v>0.10251279441755656</v>
      </c>
      <c r="AW96" s="28">
        <f t="shared" si="40"/>
        <v>0.17144837766175947</v>
      </c>
    </row>
    <row r="97" spans="1:49">
      <c r="A97" s="28" t="s">
        <v>93</v>
      </c>
      <c r="B97" s="34">
        <f t="shared" ref="B97:AW97" si="41">(2-B64-B68-B72-B91)/2</f>
        <v>5.067614402627274E-2</v>
      </c>
      <c r="C97" s="34">
        <f t="shared" si="41"/>
        <v>5.5704624019947024E-2</v>
      </c>
      <c r="D97" s="34">
        <f t="shared" si="41"/>
        <v>4.1291896161337549E-2</v>
      </c>
      <c r="E97" s="34">
        <f t="shared" si="41"/>
        <v>4.805709229906785E-2</v>
      </c>
      <c r="F97" s="34">
        <f t="shared" si="41"/>
        <v>4.4837805199260727E-2</v>
      </c>
      <c r="G97" s="34">
        <f t="shared" si="41"/>
        <v>5.1457830286451012E-2</v>
      </c>
      <c r="H97" s="63">
        <f t="shared" si="41"/>
        <v>1.3980120406171581E-2</v>
      </c>
      <c r="I97" s="34">
        <f t="shared" si="41"/>
        <v>5.0522157007395374E-2</v>
      </c>
      <c r="J97" s="34">
        <f t="shared" si="41"/>
        <v>5.4663742391168668E-2</v>
      </c>
      <c r="K97" s="34">
        <f t="shared" si="41"/>
        <v>5.0194765591665469E-2</v>
      </c>
      <c r="L97" s="34">
        <f t="shared" si="41"/>
        <v>4.2939761778995722E-2</v>
      </c>
      <c r="M97" s="34">
        <f t="shared" si="41"/>
        <v>5.3583810991665759E-2</v>
      </c>
      <c r="N97" s="34">
        <f t="shared" si="41"/>
        <v>6.3829520383705929E-2</v>
      </c>
      <c r="O97" s="34">
        <f t="shared" si="41"/>
        <v>3.5846292555860915E-2</v>
      </c>
      <c r="P97" s="34">
        <f t="shared" si="41"/>
        <v>2.9560651699214069E-2</v>
      </c>
      <c r="Q97" s="34">
        <f t="shared" si="41"/>
        <v>3.7819430799444942E-2</v>
      </c>
      <c r="R97" s="34">
        <f t="shared" si="41"/>
        <v>4.3867933735372233E-2</v>
      </c>
      <c r="S97" s="28">
        <f t="shared" si="41"/>
        <v>4.6544055272573881E-2</v>
      </c>
      <c r="T97" s="28">
        <f t="shared" si="41"/>
        <v>3.9953739462303406E-2</v>
      </c>
      <c r="U97" s="28">
        <f t="shared" si="41"/>
        <v>4.9987146573545416E-2</v>
      </c>
      <c r="V97" s="28">
        <f t="shared" si="41"/>
        <v>4.8964135149813015E-2</v>
      </c>
      <c r="W97" s="28">
        <f t="shared" si="41"/>
        <v>5.4389894474860978E-2</v>
      </c>
      <c r="X97" s="28">
        <f t="shared" si="41"/>
        <v>5.6034351933128113E-2</v>
      </c>
      <c r="Y97" s="28">
        <f t="shared" si="41"/>
        <v>4.4026518739920029E-2</v>
      </c>
      <c r="Z97" s="28">
        <f t="shared" si="41"/>
        <v>5.2735497188727831E-2</v>
      </c>
      <c r="AA97" s="28">
        <f t="shared" si="41"/>
        <v>3.6906285433754515E-2</v>
      </c>
      <c r="AB97" s="28">
        <f t="shared" si="41"/>
        <v>4.5671262968058457E-2</v>
      </c>
      <c r="AC97" s="28">
        <f t="shared" si="41"/>
        <v>6.3176717335850285E-2</v>
      </c>
      <c r="AD97" s="28">
        <f t="shared" si="41"/>
        <v>4.1712864030720831E-2</v>
      </c>
      <c r="AE97" s="28">
        <f t="shared" si="41"/>
        <v>5.9466205538258987E-2</v>
      </c>
      <c r="AF97" s="28">
        <f t="shared" si="41"/>
        <v>4.7741870491585847E-2</v>
      </c>
      <c r="AG97" s="28">
        <f t="shared" si="41"/>
        <v>4.1040005707694727E-2</v>
      </c>
      <c r="AH97" s="28">
        <f t="shared" si="41"/>
        <v>5.0080534666461562E-2</v>
      </c>
      <c r="AI97" s="28">
        <f t="shared" si="41"/>
        <v>5.2425334088148201E-2</v>
      </c>
      <c r="AJ97" s="28">
        <f t="shared" si="41"/>
        <v>5.565059083073387E-2</v>
      </c>
      <c r="AK97" s="28">
        <f t="shared" si="41"/>
        <v>5.3139288954084929E-2</v>
      </c>
      <c r="AL97" s="28">
        <f t="shared" si="41"/>
        <v>4.9783229626082282E-2</v>
      </c>
      <c r="AM97" s="28">
        <f t="shared" si="41"/>
        <v>5.1412791736568875E-2</v>
      </c>
      <c r="AN97" s="28">
        <f t="shared" si="41"/>
        <v>4.7519723816918713E-2</v>
      </c>
      <c r="AO97" s="28">
        <f t="shared" si="41"/>
        <v>5.0065393920575074E-2</v>
      </c>
      <c r="AP97" s="28">
        <f t="shared" si="41"/>
        <v>4.1305695437529821E-2</v>
      </c>
      <c r="AQ97" s="28">
        <f t="shared" si="41"/>
        <v>4.9256081729044277E-2</v>
      </c>
      <c r="AR97" s="28">
        <f t="shared" si="41"/>
        <v>4.8348623389198542E-2</v>
      </c>
      <c r="AS97" s="28">
        <f t="shared" si="41"/>
        <v>5.2383368425684584E-2</v>
      </c>
      <c r="AT97" s="28">
        <f t="shared" si="41"/>
        <v>4.2818781843405707E-2</v>
      </c>
      <c r="AU97" s="28">
        <f t="shared" si="41"/>
        <v>5.1953659336755442E-2</v>
      </c>
      <c r="AV97" s="28">
        <f t="shared" si="41"/>
        <v>4.6160817173922619E-2</v>
      </c>
      <c r="AW97" s="28">
        <f t="shared" si="41"/>
        <v>5.4294776111542986E-2</v>
      </c>
    </row>
    <row r="98" spans="1:49">
      <c r="A98" s="28" t="s">
        <v>94</v>
      </c>
      <c r="B98" s="34">
        <f t="shared" ref="B98:AW98" si="42">(B64+B68+B72)/2</f>
        <v>0.95514535988968607</v>
      </c>
      <c r="C98" s="34">
        <f t="shared" si="42"/>
        <v>0.94566704657456602</v>
      </c>
      <c r="D98" s="34">
        <f t="shared" si="42"/>
        <v>0.97280170155736978</v>
      </c>
      <c r="E98" s="34">
        <f t="shared" si="42"/>
        <v>0.96007729104269501</v>
      </c>
      <c r="F98" s="34">
        <f t="shared" si="42"/>
        <v>0.96613504452631249</v>
      </c>
      <c r="G98" s="34">
        <f t="shared" si="42"/>
        <v>0.95367273330892144</v>
      </c>
      <c r="H98" s="63">
        <f t="shared" si="42"/>
        <v>0.9838872854486016</v>
      </c>
      <c r="I98" s="34">
        <f t="shared" si="42"/>
        <v>0.95543542315287688</v>
      </c>
      <c r="J98" s="34">
        <f t="shared" si="42"/>
        <v>0.94763002550383124</v>
      </c>
      <c r="K98" s="34">
        <f t="shared" si="42"/>
        <v>0.95605208828927823</v>
      </c>
      <c r="L98" s="34">
        <f t="shared" si="42"/>
        <v>0.96970429501040223</v>
      </c>
      <c r="M98" s="34">
        <f t="shared" si="42"/>
        <v>0.94966609875551433</v>
      </c>
      <c r="N98" s="34">
        <f t="shared" si="42"/>
        <v>0.93032656127997282</v>
      </c>
      <c r="O98" s="34">
        <f t="shared" si="42"/>
        <v>0.98302836837673602</v>
      </c>
      <c r="P98" s="34">
        <f t="shared" si="42"/>
        <v>0.99481519674096897</v>
      </c>
      <c r="Q98" s="34">
        <f t="shared" si="42"/>
        <v>0.9793244992830078</v>
      </c>
      <c r="R98" s="34">
        <f t="shared" si="42"/>
        <v>0.96795909137677683</v>
      </c>
      <c r="S98" s="28">
        <f t="shared" si="42"/>
        <v>0.96292499728419945</v>
      </c>
      <c r="T98" s="28">
        <f t="shared" si="42"/>
        <v>0.9753160171074563</v>
      </c>
      <c r="U98" s="28">
        <f t="shared" si="42"/>
        <v>0.9564431270266166</v>
      </c>
      <c r="V98" s="28">
        <f t="shared" si="42"/>
        <v>0.95171135669301676</v>
      </c>
      <c r="W98" s="28">
        <f t="shared" si="42"/>
        <v>0.9457216971802741</v>
      </c>
      <c r="X98" s="28">
        <f t="shared" si="42"/>
        <v>0.94496110662900734</v>
      </c>
      <c r="Y98" s="28">
        <f t="shared" si="42"/>
        <v>0.96766086956595476</v>
      </c>
      <c r="Z98" s="28">
        <f t="shared" si="42"/>
        <v>0.95126509478830534</v>
      </c>
      <c r="AA98" s="28">
        <f t="shared" si="42"/>
        <v>0.96068644313995177</v>
      </c>
      <c r="AB98" s="28">
        <f t="shared" si="42"/>
        <v>0.96456719492053633</v>
      </c>
      <c r="AC98" s="28">
        <f t="shared" si="42"/>
        <v>0.93156028311487604</v>
      </c>
      <c r="AD98" s="28">
        <f t="shared" si="42"/>
        <v>0.96211379018578425</v>
      </c>
      <c r="AE98" s="28">
        <f t="shared" si="42"/>
        <v>0.93856881499219191</v>
      </c>
      <c r="AF98" s="28">
        <f t="shared" si="42"/>
        <v>0.96067066398077017</v>
      </c>
      <c r="AG98" s="28">
        <f t="shared" si="42"/>
        <v>0.95734013384306826</v>
      </c>
      <c r="AH98" s="28">
        <f t="shared" si="42"/>
        <v>0.95626723835600569</v>
      </c>
      <c r="AI98" s="28">
        <f t="shared" si="42"/>
        <v>0.95184963864114946</v>
      </c>
      <c r="AJ98" s="28">
        <f t="shared" si="42"/>
        <v>0.94576895952807294</v>
      </c>
      <c r="AK98" s="28">
        <f t="shared" si="42"/>
        <v>0.95050402620656671</v>
      </c>
      <c r="AL98" s="28">
        <f t="shared" si="42"/>
        <v>0.95620593454895175</v>
      </c>
      <c r="AM98" s="28">
        <f t="shared" si="42"/>
        <v>0.95358266335396535</v>
      </c>
      <c r="AN98" s="28">
        <f t="shared" si="42"/>
        <v>0.96108880401363361</v>
      </c>
      <c r="AO98" s="28">
        <f t="shared" si="42"/>
        <v>0.95629575496877206</v>
      </c>
      <c r="AP98" s="28">
        <f t="shared" si="42"/>
        <v>0.9727757691301594</v>
      </c>
      <c r="AQ98" s="28">
        <f t="shared" si="42"/>
        <v>0.95781988270288954</v>
      </c>
      <c r="AR98" s="28">
        <f t="shared" si="42"/>
        <v>0.9595284713001091</v>
      </c>
      <c r="AS98" s="28">
        <f t="shared" si="42"/>
        <v>0.92853149438779858</v>
      </c>
      <c r="AT98" s="28">
        <f t="shared" si="42"/>
        <v>0.96479067957263698</v>
      </c>
      <c r="AU98" s="28">
        <f t="shared" si="42"/>
        <v>0.95273848458835853</v>
      </c>
      <c r="AV98" s="28">
        <f t="shared" si="42"/>
        <v>0.96364612150846629</v>
      </c>
      <c r="AW98" s="28">
        <f t="shared" si="42"/>
        <v>0.94832572732365927</v>
      </c>
    </row>
    <row r="99" spans="1:49">
      <c r="A99" s="28" t="s">
        <v>95</v>
      </c>
      <c r="B99" s="34">
        <f t="shared" ref="B99:AW99" si="43">B74</f>
        <v>0.10828514635997602</v>
      </c>
      <c r="C99" s="34">
        <f t="shared" si="43"/>
        <v>0.12331136337656375</v>
      </c>
      <c r="D99" s="34">
        <f t="shared" si="43"/>
        <v>9.8168207699538587E-2</v>
      </c>
      <c r="E99" s="34">
        <f t="shared" si="43"/>
        <v>9.7393451881795254E-2</v>
      </c>
      <c r="F99" s="34">
        <f t="shared" si="43"/>
        <v>9.2754075725861307E-2</v>
      </c>
      <c r="G99" s="34">
        <f t="shared" si="43"/>
        <v>0.15765033013771165</v>
      </c>
      <c r="H99" s="63">
        <f t="shared" si="43"/>
        <v>7.1193266586655896E-2</v>
      </c>
      <c r="I99" s="34">
        <f t="shared" si="43"/>
        <v>0.11667508249337855</v>
      </c>
      <c r="J99" s="34">
        <f t="shared" si="43"/>
        <v>0.14329331192220615</v>
      </c>
      <c r="K99" s="34">
        <f t="shared" si="43"/>
        <v>0.12921603704753731</v>
      </c>
      <c r="L99" s="34">
        <f t="shared" si="43"/>
        <v>0.13956189153016793</v>
      </c>
      <c r="M99" s="34">
        <f t="shared" si="43"/>
        <v>0.13435337952778098</v>
      </c>
      <c r="N99" s="34">
        <f t="shared" si="43"/>
        <v>0.13899119066216489</v>
      </c>
      <c r="O99" s="34">
        <f t="shared" si="43"/>
        <v>0.10911834907134993</v>
      </c>
      <c r="P99" s="34">
        <f t="shared" si="43"/>
        <v>8.0954111226020045E-2</v>
      </c>
      <c r="Q99" s="34">
        <f t="shared" si="43"/>
        <v>0.11169544711674478</v>
      </c>
      <c r="R99" s="34">
        <f t="shared" si="43"/>
        <v>0.15130257841431502</v>
      </c>
      <c r="S99" s="28">
        <f t="shared" si="43"/>
        <v>0.13700954961901748</v>
      </c>
      <c r="T99" s="28">
        <f t="shared" si="43"/>
        <v>0.10205966461084115</v>
      </c>
      <c r="U99" s="28">
        <f t="shared" si="43"/>
        <v>9.01958457294363E-2</v>
      </c>
      <c r="V99" s="28">
        <f t="shared" si="43"/>
        <v>7.3375638529681514E-2</v>
      </c>
      <c r="W99" s="28">
        <f t="shared" si="43"/>
        <v>8.223108721868419E-2</v>
      </c>
      <c r="X99" s="28">
        <f t="shared" si="43"/>
        <v>9.0742751464427257E-2</v>
      </c>
      <c r="Y99" s="28">
        <f t="shared" si="43"/>
        <v>9.2181045947339418E-2</v>
      </c>
      <c r="Z99" s="28">
        <f t="shared" si="43"/>
        <v>0.10221590434727484</v>
      </c>
      <c r="AA99" s="28">
        <f t="shared" si="43"/>
        <v>6.3062438759950337E-2</v>
      </c>
      <c r="AB99" s="28">
        <f t="shared" si="43"/>
        <v>0.10077772352849038</v>
      </c>
      <c r="AC99" s="28">
        <f t="shared" si="43"/>
        <v>0.12193079053063152</v>
      </c>
      <c r="AD99" s="28">
        <f t="shared" si="43"/>
        <v>7.1666427824604959E-2</v>
      </c>
      <c r="AE99" s="28">
        <f t="shared" si="43"/>
        <v>0.11304978222789415</v>
      </c>
      <c r="AF99" s="28">
        <f t="shared" si="43"/>
        <v>0.12957434734176396</v>
      </c>
      <c r="AG99" s="28">
        <f t="shared" si="43"/>
        <v>6.4813610070973485E-2</v>
      </c>
      <c r="AH99" s="28">
        <f t="shared" si="43"/>
        <v>0.11730045536614418</v>
      </c>
      <c r="AI99" s="28">
        <f t="shared" si="43"/>
        <v>0.11448432596580467</v>
      </c>
      <c r="AJ99" s="28">
        <f t="shared" si="43"/>
        <v>0.11907740975466177</v>
      </c>
      <c r="AK99" s="28">
        <f t="shared" si="43"/>
        <v>0.12424183925478924</v>
      </c>
      <c r="AL99" s="28">
        <f t="shared" si="43"/>
        <v>7.7514743763237998E-2</v>
      </c>
      <c r="AM99" s="28">
        <f t="shared" si="43"/>
        <v>7.0178951832689782E-2</v>
      </c>
      <c r="AN99" s="28">
        <f t="shared" si="43"/>
        <v>9.7556808044983914E-2</v>
      </c>
      <c r="AO99" s="28">
        <f t="shared" si="43"/>
        <v>9.6487580126170994E-2</v>
      </c>
      <c r="AP99" s="28">
        <f t="shared" si="43"/>
        <v>8.2527362310467561E-2</v>
      </c>
      <c r="AQ99" s="28">
        <f t="shared" si="43"/>
        <v>0.10321582999491012</v>
      </c>
      <c r="AR99" s="28">
        <f t="shared" si="43"/>
        <v>7.6675861808698009E-2</v>
      </c>
      <c r="AS99" s="28">
        <f t="shared" si="43"/>
        <v>0.11288956013342302</v>
      </c>
      <c r="AT99" s="28">
        <f t="shared" si="43"/>
        <v>8.0230098949083631E-2</v>
      </c>
      <c r="AU99" s="28">
        <f t="shared" si="43"/>
        <v>0.10508361035852458</v>
      </c>
      <c r="AV99" s="28">
        <f t="shared" si="43"/>
        <v>7.3537289257230104E-2</v>
      </c>
      <c r="AW99" s="28">
        <f t="shared" si="43"/>
        <v>0.1394838864856425</v>
      </c>
    </row>
    <row r="100" spans="1:49">
      <c r="A100" s="28" t="s">
        <v>96</v>
      </c>
      <c r="B100" s="34">
        <f t="shared" ref="B100:AW100" si="44">(27/256)*(B95*B92*B38)/(B96*B93)</f>
        <v>1.3467859013972103</v>
      </c>
      <c r="C100" s="34">
        <f t="shared" si="44"/>
        <v>1.1523320537565764</v>
      </c>
      <c r="D100" s="34">
        <f t="shared" si="44"/>
        <v>0.97572888425507975</v>
      </c>
      <c r="E100" s="34">
        <f t="shared" si="44"/>
        <v>1.7600133813017296</v>
      </c>
      <c r="F100" s="34">
        <f t="shared" si="44"/>
        <v>1.3797574051539345</v>
      </c>
      <c r="G100" s="34">
        <f t="shared" si="44"/>
        <v>0.89994517055121281</v>
      </c>
      <c r="H100" s="63">
        <f t="shared" si="44"/>
        <v>1.0171687754721541</v>
      </c>
      <c r="I100" s="34">
        <f t="shared" si="44"/>
        <v>0.77226319932087328</v>
      </c>
      <c r="J100" s="34">
        <f t="shared" si="44"/>
        <v>0.56577776421152248</v>
      </c>
      <c r="K100" s="34">
        <f t="shared" si="44"/>
        <v>0.71845209274105426</v>
      </c>
      <c r="L100" s="34">
        <f t="shared" si="44"/>
        <v>0.68011250771625986</v>
      </c>
      <c r="M100" s="34">
        <f t="shared" si="44"/>
        <v>0.77593570651046506</v>
      </c>
      <c r="N100" s="34">
        <f t="shared" si="44"/>
        <v>0.75670469788392858</v>
      </c>
      <c r="O100" s="34">
        <f t="shared" si="44"/>
        <v>0.92847507322688283</v>
      </c>
      <c r="P100" s="34">
        <f t="shared" si="44"/>
        <v>2.484536669655006</v>
      </c>
      <c r="Q100" s="34">
        <f t="shared" si="44"/>
        <v>1.2488788017435934</v>
      </c>
      <c r="R100" s="34">
        <f t="shared" si="44"/>
        <v>0.89705297202846956</v>
      </c>
      <c r="S100" s="28">
        <f t="shared" si="44"/>
        <v>1.2807681246633309</v>
      </c>
      <c r="T100" s="28">
        <f t="shared" si="44"/>
        <v>1.0787251066446812</v>
      </c>
      <c r="U100" s="28">
        <f t="shared" si="44"/>
        <v>1.5935697355919969</v>
      </c>
      <c r="V100" s="28">
        <f t="shared" si="44"/>
        <v>2.1165946113340737</v>
      </c>
      <c r="W100" s="28">
        <f t="shared" si="44"/>
        <v>1.8583429652893479</v>
      </c>
      <c r="X100" s="28">
        <f t="shared" si="44"/>
        <v>1.5659888267853912</v>
      </c>
      <c r="Y100" s="28">
        <f t="shared" si="44"/>
        <v>1.0106151843938975</v>
      </c>
      <c r="Z100" s="28">
        <f t="shared" si="44"/>
        <v>1.3125271749931031</v>
      </c>
      <c r="AA100" s="28">
        <f t="shared" si="44"/>
        <v>3.5299810650467451</v>
      </c>
      <c r="AB100" s="28">
        <f t="shared" si="44"/>
        <v>1.1564703488697818</v>
      </c>
      <c r="AC100" s="28">
        <f t="shared" si="44"/>
        <v>1.0676088835683977</v>
      </c>
      <c r="AD100" s="28">
        <f t="shared" si="44"/>
        <v>2.3975609509878999</v>
      </c>
      <c r="AE100" s="28">
        <f t="shared" si="44"/>
        <v>1.0544217863688279</v>
      </c>
      <c r="AF100" s="28">
        <f t="shared" si="44"/>
        <v>0.79513410406597651</v>
      </c>
      <c r="AG100" s="28">
        <f t="shared" si="44"/>
        <v>2.4173041252918335</v>
      </c>
      <c r="AH100" s="28">
        <f t="shared" si="44"/>
        <v>1.2711958074302367</v>
      </c>
      <c r="AI100" s="28">
        <f t="shared" si="44"/>
        <v>0.92350102340508011</v>
      </c>
      <c r="AJ100" s="28">
        <f t="shared" si="44"/>
        <v>1.192540699507342</v>
      </c>
      <c r="AK100" s="28">
        <f t="shared" si="44"/>
        <v>0.99059042464461089</v>
      </c>
      <c r="AL100" s="28">
        <f t="shared" si="44"/>
        <v>2.0963204502920969</v>
      </c>
      <c r="AM100" s="28">
        <f t="shared" si="44"/>
        <v>2.214599841439755</v>
      </c>
      <c r="AN100" s="28">
        <f t="shared" si="44"/>
        <v>1.5330504223179848</v>
      </c>
      <c r="AO100" s="28">
        <f t="shared" si="44"/>
        <v>0.98130209482163422</v>
      </c>
      <c r="AP100" s="28">
        <f t="shared" si="44"/>
        <v>1.3630817625394913</v>
      </c>
      <c r="AQ100" s="28">
        <f t="shared" si="44"/>
        <v>1.3688323083769549</v>
      </c>
      <c r="AR100" s="28">
        <f t="shared" si="44"/>
        <v>2.1736032610061473</v>
      </c>
      <c r="AS100" s="28">
        <f t="shared" si="44"/>
        <v>1.6196749184780996</v>
      </c>
      <c r="AT100" s="28">
        <f t="shared" si="44"/>
        <v>2.538176625842222</v>
      </c>
      <c r="AU100" s="28">
        <f t="shared" si="44"/>
        <v>0.98957923776723888</v>
      </c>
      <c r="AV100" s="28">
        <f t="shared" si="44"/>
        <v>2.1908571955722809</v>
      </c>
      <c r="AW100" s="28">
        <f t="shared" si="44"/>
        <v>0.74964736060730419</v>
      </c>
    </row>
    <row r="101" spans="1:49">
      <c r="A101" s="28"/>
      <c r="B101" s="34"/>
      <c r="C101" s="34"/>
      <c r="D101" s="34"/>
      <c r="E101" s="34"/>
      <c r="F101" s="34"/>
      <c r="G101" s="34"/>
      <c r="H101" s="63"/>
      <c r="I101" s="34"/>
      <c r="J101" s="34"/>
      <c r="K101" s="34"/>
      <c r="L101" s="34"/>
      <c r="M101" s="34"/>
      <c r="N101" s="34"/>
      <c r="O101" s="34"/>
      <c r="P101" s="34"/>
      <c r="Q101" s="34"/>
      <c r="R101" s="34"/>
      <c r="S101" s="28"/>
      <c r="T101" s="28"/>
      <c r="U101" s="28"/>
      <c r="V101" s="28"/>
      <c r="W101" s="28"/>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8"/>
      <c r="AT101" s="28"/>
      <c r="AU101" s="28"/>
      <c r="AV101" s="28"/>
      <c r="AW101" s="28"/>
    </row>
    <row r="102" spans="1:49">
      <c r="A102" s="13" t="s">
        <v>97</v>
      </c>
      <c r="B102" s="34"/>
      <c r="C102" s="34"/>
      <c r="D102" s="34"/>
      <c r="E102" s="34"/>
      <c r="F102" s="34"/>
      <c r="G102" s="34"/>
      <c r="H102" s="63"/>
      <c r="I102" s="34"/>
      <c r="J102" s="34"/>
      <c r="K102" s="34"/>
      <c r="L102" s="34"/>
      <c r="M102" s="34"/>
      <c r="N102" s="34"/>
      <c r="O102" s="34"/>
      <c r="P102" s="34"/>
      <c r="Q102" s="34"/>
      <c r="R102" s="34"/>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row>
    <row r="103" spans="1:49">
      <c r="A103" s="28" t="s">
        <v>98</v>
      </c>
      <c r="B103" s="34">
        <v>2</v>
      </c>
      <c r="C103" s="34">
        <v>2</v>
      </c>
      <c r="D103" s="34">
        <v>2</v>
      </c>
      <c r="E103" s="34">
        <v>2</v>
      </c>
      <c r="F103" s="34">
        <v>2</v>
      </c>
      <c r="G103" s="34">
        <v>2</v>
      </c>
      <c r="H103" s="63">
        <v>2</v>
      </c>
      <c r="I103" s="34">
        <v>2</v>
      </c>
      <c r="J103" s="34">
        <v>2</v>
      </c>
      <c r="K103" s="34">
        <v>2</v>
      </c>
      <c r="L103" s="34">
        <v>2</v>
      </c>
      <c r="M103" s="34">
        <v>2</v>
      </c>
      <c r="N103" s="34">
        <v>2</v>
      </c>
      <c r="O103" s="34">
        <v>2</v>
      </c>
      <c r="P103" s="34">
        <v>2</v>
      </c>
      <c r="Q103" s="34">
        <v>2</v>
      </c>
      <c r="R103" s="34">
        <v>2</v>
      </c>
      <c r="S103" s="28">
        <v>2</v>
      </c>
      <c r="T103" s="64">
        <v>2</v>
      </c>
      <c r="U103" s="64">
        <v>2</v>
      </c>
      <c r="V103" s="64">
        <v>2</v>
      </c>
      <c r="W103" s="64">
        <v>2</v>
      </c>
      <c r="X103" s="64">
        <v>2</v>
      </c>
      <c r="Y103" s="64">
        <v>2</v>
      </c>
      <c r="Z103" s="64">
        <v>2</v>
      </c>
      <c r="AA103" s="64">
        <v>2</v>
      </c>
      <c r="AB103" s="64">
        <v>2</v>
      </c>
      <c r="AC103" s="64">
        <v>2</v>
      </c>
      <c r="AD103" s="64">
        <v>2</v>
      </c>
      <c r="AE103" s="64">
        <v>2</v>
      </c>
      <c r="AF103" s="64">
        <v>2</v>
      </c>
      <c r="AG103" s="64">
        <v>2</v>
      </c>
      <c r="AH103" s="64">
        <v>2</v>
      </c>
      <c r="AI103" s="64">
        <v>2</v>
      </c>
      <c r="AJ103" s="64">
        <v>2</v>
      </c>
      <c r="AK103" s="64">
        <v>2</v>
      </c>
      <c r="AL103" s="64">
        <v>2</v>
      </c>
      <c r="AM103" s="64">
        <v>2</v>
      </c>
      <c r="AN103" s="64">
        <v>2</v>
      </c>
      <c r="AO103" s="64">
        <v>2</v>
      </c>
      <c r="AP103" s="64">
        <v>2</v>
      </c>
      <c r="AQ103" s="64">
        <v>2</v>
      </c>
      <c r="AR103" s="64">
        <v>2</v>
      </c>
      <c r="AS103" s="64">
        <v>2</v>
      </c>
      <c r="AT103" s="64">
        <v>2</v>
      </c>
      <c r="AU103" s="64">
        <v>2</v>
      </c>
      <c r="AV103" s="64">
        <v>2</v>
      </c>
      <c r="AW103" s="64">
        <v>2</v>
      </c>
    </row>
    <row r="104" spans="1:49">
      <c r="A104" s="38" t="s">
        <v>99</v>
      </c>
      <c r="B104" s="39">
        <f t="shared" ref="B104:AW104" si="45">((-76.95+B103*0.79+39.4*B$96+22.4*B$99+(41.5-2.89*B103)*B$94)/(-0.065-0.0083144*LN(B$100)))-273.15</f>
        <v>706.06760515428425</v>
      </c>
      <c r="C104" s="39">
        <f t="shared" si="45"/>
        <v>727.97622322410427</v>
      </c>
      <c r="D104" s="39">
        <f t="shared" si="45"/>
        <v>724.1501431164321</v>
      </c>
      <c r="E104" s="39">
        <f t="shared" si="45"/>
        <v>689.85276203650983</v>
      </c>
      <c r="F104" s="39">
        <f t="shared" si="45"/>
        <v>713.01047998283627</v>
      </c>
      <c r="G104" s="39">
        <f t="shared" si="45"/>
        <v>688.98949399110131</v>
      </c>
      <c r="H104" s="100">
        <f t="shared" si="45"/>
        <v>743.23890942588775</v>
      </c>
      <c r="I104" s="39">
        <f t="shared" si="45"/>
        <v>745.2985101840618</v>
      </c>
      <c r="J104" s="39">
        <f t="shared" si="45"/>
        <v>766.57539304467934</v>
      </c>
      <c r="K104" s="39">
        <f t="shared" si="45"/>
        <v>762.39733146753326</v>
      </c>
      <c r="L104" s="39">
        <f t="shared" si="45"/>
        <v>735.76834252154742</v>
      </c>
      <c r="M104" s="39">
        <f t="shared" si="45"/>
        <v>759.99381888114442</v>
      </c>
      <c r="N104" s="39">
        <f t="shared" si="45"/>
        <v>715.98177346674288</v>
      </c>
      <c r="O104" s="39">
        <f t="shared" si="45"/>
        <v>747.30741492350978</v>
      </c>
      <c r="P104" s="39">
        <f t="shared" si="45"/>
        <v>657.10970644834413</v>
      </c>
      <c r="Q104" s="39">
        <f t="shared" si="45"/>
        <v>711.26408965382768</v>
      </c>
      <c r="R104" s="39">
        <f t="shared" si="45"/>
        <v>721.66642765860217</v>
      </c>
      <c r="S104" s="25">
        <f t="shared" si="45"/>
        <v>716.27920125667958</v>
      </c>
      <c r="T104" s="38">
        <f t="shared" si="45"/>
        <v>738.27864742972906</v>
      </c>
      <c r="U104" s="38">
        <f t="shared" si="45"/>
        <v>683.0839874529679</v>
      </c>
      <c r="V104" s="38">
        <f t="shared" si="45"/>
        <v>685.06952111501869</v>
      </c>
      <c r="W104" s="38">
        <f t="shared" si="45"/>
        <v>693.88869560226055</v>
      </c>
      <c r="X104" s="38">
        <f t="shared" si="45"/>
        <v>707.33251138606408</v>
      </c>
      <c r="Y104" s="38">
        <f t="shared" si="45"/>
        <v>719.25619690951839</v>
      </c>
      <c r="Z104" s="38">
        <f t="shared" si="45"/>
        <v>688.01006600061316</v>
      </c>
      <c r="AA104" s="38">
        <f t="shared" si="45"/>
        <v>646.0080413810183</v>
      </c>
      <c r="AB104" s="38">
        <f t="shared" si="45"/>
        <v>716.44524258460183</v>
      </c>
      <c r="AC104" s="38">
        <f t="shared" si="45"/>
        <v>674.53816576737302</v>
      </c>
      <c r="AD104" s="38">
        <f t="shared" si="45"/>
        <v>672.71255574335692</v>
      </c>
      <c r="AE104" s="38">
        <f t="shared" si="45"/>
        <v>720.235221345799</v>
      </c>
      <c r="AF104" s="38">
        <f t="shared" si="45"/>
        <v>700.14054378734488</v>
      </c>
      <c r="AG104" s="38">
        <f t="shared" si="45"/>
        <v>684.32438030439619</v>
      </c>
      <c r="AH104" s="38">
        <f t="shared" si="45"/>
        <v>697.95235341974728</v>
      </c>
      <c r="AI104" s="38">
        <f t="shared" si="45"/>
        <v>735.47953648158034</v>
      </c>
      <c r="AJ104" s="38">
        <f t="shared" si="45"/>
        <v>714.70034640476695</v>
      </c>
      <c r="AK104" s="38">
        <f t="shared" si="45"/>
        <v>701.8326241722483</v>
      </c>
      <c r="AL104" s="38">
        <f t="shared" si="45"/>
        <v>676.8674130081065</v>
      </c>
      <c r="AM104" s="38">
        <f t="shared" si="45"/>
        <v>683.7883261645751</v>
      </c>
      <c r="AN104" s="38">
        <f t="shared" si="45"/>
        <v>698.07454350172043</v>
      </c>
      <c r="AO104" s="38">
        <f t="shared" si="45"/>
        <v>708.60244648568755</v>
      </c>
      <c r="AP104" s="38">
        <f t="shared" si="45"/>
        <v>710.17293890353983</v>
      </c>
      <c r="AQ104" s="38">
        <f t="shared" si="45"/>
        <v>701.33000765776058</v>
      </c>
      <c r="AR104" s="38">
        <f t="shared" si="45"/>
        <v>681.48132466076379</v>
      </c>
      <c r="AS104" s="38">
        <f t="shared" si="45"/>
        <v>647.42812717941524</v>
      </c>
      <c r="AT104" s="38">
        <f t="shared" si="45"/>
        <v>665.13824504400407</v>
      </c>
      <c r="AU104" s="38">
        <f t="shared" si="45"/>
        <v>716.24329184696194</v>
      </c>
      <c r="AV104" s="38">
        <f t="shared" si="45"/>
        <v>682.34177023219706</v>
      </c>
      <c r="AW104" s="38">
        <f t="shared" si="45"/>
        <v>734.67242314611315</v>
      </c>
    </row>
    <row r="105" spans="1:49">
      <c r="A105" s="38" t="s">
        <v>100</v>
      </c>
      <c r="B105" s="39">
        <f>((78.44+3-33.6*B$97-(66.8-2.92*B103)*B$94+78.5*B$93+9.4*B$96)/(0.0721-0.0083144*LN((27*B$97*B$92*B$39)/(64*B$98*B$93*B$38))))-273.15</f>
        <v>678.13872811858869</v>
      </c>
      <c r="C105" s="39">
        <f t="shared" ref="C105:AW105" si="46">((78.44+3-33.6*C$97-(66.8-2.92*C103)*C$94+78.5*C$93+9.4*C$96)/(0.0721-0.0083144*LN((27*C$97*C$92*C$39)/(64*C$98*C$93*C$38))))-273.15</f>
        <v>703.5398287097513</v>
      </c>
      <c r="D105" s="39">
        <f t="shared" si="46"/>
        <v>664.59569897958147</v>
      </c>
      <c r="E105" s="39">
        <f t="shared" si="46"/>
        <v>669.85209162519709</v>
      </c>
      <c r="F105" s="39">
        <f t="shared" si="46"/>
        <v>674.73261085749334</v>
      </c>
      <c r="G105" s="39">
        <f t="shared" si="46"/>
        <v>652.76834871633207</v>
      </c>
      <c r="H105" s="100">
        <f t="shared" si="46"/>
        <v>626.68922856843994</v>
      </c>
      <c r="I105" s="39">
        <f t="shared" si="46"/>
        <v>703.36635023882525</v>
      </c>
      <c r="J105" s="39">
        <f t="shared" si="46"/>
        <v>720.9942486218024</v>
      </c>
      <c r="K105" s="39">
        <f t="shared" si="46"/>
        <v>717.90172043570738</v>
      </c>
      <c r="L105" s="39">
        <f t="shared" si="46"/>
        <v>680.24055084060603</v>
      </c>
      <c r="M105" s="39">
        <f t="shared" si="46"/>
        <v>724.51717982183845</v>
      </c>
      <c r="N105" s="39">
        <f t="shared" si="46"/>
        <v>690.65270983727294</v>
      </c>
      <c r="O105" s="39">
        <f t="shared" si="46"/>
        <v>673.67912619495985</v>
      </c>
      <c r="P105" s="39">
        <f t="shared" si="46"/>
        <v>611.51823137402221</v>
      </c>
      <c r="Q105" s="39">
        <f t="shared" si="46"/>
        <v>654.68262013840229</v>
      </c>
      <c r="R105" s="39">
        <f t="shared" si="46"/>
        <v>693.77142600945842</v>
      </c>
      <c r="S105" s="25">
        <f t="shared" si="46"/>
        <v>707.98322605123462</v>
      </c>
      <c r="T105" s="38">
        <f t="shared" si="46"/>
        <v>679.8526800314819</v>
      </c>
      <c r="U105" s="38">
        <f t="shared" si="46"/>
        <v>655.82199512559293</v>
      </c>
      <c r="V105" s="38">
        <f t="shared" si="46"/>
        <v>667.67120231657771</v>
      </c>
      <c r="W105" s="38">
        <f t="shared" si="46"/>
        <v>679.15466019718519</v>
      </c>
      <c r="X105" s="38">
        <f t="shared" si="46"/>
        <v>687.1813644215548</v>
      </c>
      <c r="Y105" s="38">
        <f t="shared" si="46"/>
        <v>662.44271575363859</v>
      </c>
      <c r="Z105" s="38">
        <f t="shared" si="46"/>
        <v>654.46401601677769</v>
      </c>
      <c r="AA105" s="38">
        <f t="shared" si="46"/>
        <v>636.22411236449022</v>
      </c>
      <c r="AB105" s="38">
        <f t="shared" si="46"/>
        <v>670.55691475000981</v>
      </c>
      <c r="AC105" s="38">
        <f t="shared" si="46"/>
        <v>645.22673955743232</v>
      </c>
      <c r="AD105" s="38">
        <f t="shared" si="46"/>
        <v>650.73594245468496</v>
      </c>
      <c r="AE105" s="38">
        <f t="shared" si="46"/>
        <v>689.76929606839633</v>
      </c>
      <c r="AF105" s="38">
        <f t="shared" si="46"/>
        <v>649.71851820923609</v>
      </c>
      <c r="AG105" s="38">
        <f t="shared" si="46"/>
        <v>662.92628623385451</v>
      </c>
      <c r="AH105" s="38">
        <f t="shared" si="46"/>
        <v>663.21212723145436</v>
      </c>
      <c r="AI105" s="38">
        <f t="shared" si="46"/>
        <v>690.09264463737657</v>
      </c>
      <c r="AJ105" s="38">
        <f t="shared" si="46"/>
        <v>685.51759202522101</v>
      </c>
      <c r="AK105" s="38">
        <f t="shared" si="46"/>
        <v>660.72138025353661</v>
      </c>
      <c r="AL105" s="38">
        <f t="shared" si="46"/>
        <v>658.64625441549936</v>
      </c>
      <c r="AM105" s="38">
        <f t="shared" si="46"/>
        <v>671.45172059146489</v>
      </c>
      <c r="AN105" s="38">
        <f t="shared" si="46"/>
        <v>665.83074437729238</v>
      </c>
      <c r="AO105" s="38">
        <f t="shared" si="46"/>
        <v>661.34540777065865</v>
      </c>
      <c r="AP105" s="38">
        <f t="shared" si="46"/>
        <v>663.28075086037438</v>
      </c>
      <c r="AQ105" s="38">
        <f t="shared" si="46"/>
        <v>666.8712470208776</v>
      </c>
      <c r="AR105" s="38">
        <f t="shared" si="46"/>
        <v>664.62068352748395</v>
      </c>
      <c r="AS105" s="38">
        <f t="shared" si="46"/>
        <v>623.60175168306921</v>
      </c>
      <c r="AT105" s="38">
        <f t="shared" si="46"/>
        <v>648.76813263857355</v>
      </c>
      <c r="AU105" s="38">
        <f t="shared" si="46"/>
        <v>672.98517732040921</v>
      </c>
      <c r="AV105" s="38">
        <f t="shared" si="46"/>
        <v>662.28296389040247</v>
      </c>
      <c r="AW105" s="38">
        <f t="shared" si="46"/>
        <v>687.79448783599059</v>
      </c>
    </row>
    <row r="106" spans="1:49">
      <c r="A106" t="s">
        <v>101</v>
      </c>
      <c r="B106" s="40">
        <f t="shared" ref="B106:AW106" si="47">(0.677*B103-48.98)/(-0.0429-0.008314*LN(B$38*(B$52-4)/(8-B$52)))-273.15</f>
        <v>710.41891401429234</v>
      </c>
      <c r="C106" s="40">
        <f t="shared" si="47"/>
        <v>732.47439365958701</v>
      </c>
      <c r="D106" s="40">
        <f t="shared" si="47"/>
        <v>717.02956103111717</v>
      </c>
      <c r="E106" s="40">
        <f t="shared" si="47"/>
        <v>692.21691767606615</v>
      </c>
      <c r="F106" s="40">
        <f t="shared" si="47"/>
        <v>714.32871461282446</v>
      </c>
      <c r="G106" s="40">
        <f t="shared" si="47"/>
        <v>719.05469025856587</v>
      </c>
      <c r="H106" s="101">
        <f t="shared" si="47"/>
        <v>675.79816674124584</v>
      </c>
      <c r="I106" s="40">
        <f t="shared" si="47"/>
        <v>722.01673383789273</v>
      </c>
      <c r="J106" s="40">
        <f t="shared" si="47"/>
        <v>750.24591413552457</v>
      </c>
      <c r="K106" s="40">
        <f t="shared" si="47"/>
        <v>740.09384353904852</v>
      </c>
      <c r="L106" s="40">
        <f t="shared" si="47"/>
        <v>738.31783387484791</v>
      </c>
      <c r="M106" s="40">
        <f t="shared" si="47"/>
        <v>741.6575952141842</v>
      </c>
      <c r="N106" s="40">
        <f t="shared" si="47"/>
        <v>739.33987408052405</v>
      </c>
      <c r="O106" s="40">
        <f t="shared" si="47"/>
        <v>712.12085950836388</v>
      </c>
      <c r="P106" s="40">
        <f t="shared" si="47"/>
        <v>654.92826012903356</v>
      </c>
      <c r="Q106" s="40">
        <f t="shared" si="47"/>
        <v>702.82563235253417</v>
      </c>
      <c r="R106" s="40">
        <f t="shared" si="47"/>
        <v>717.95693614638969</v>
      </c>
      <c r="S106" s="28">
        <f t="shared" si="47"/>
        <v>714.12352360843749</v>
      </c>
      <c r="T106" s="64">
        <f t="shared" si="47"/>
        <v>708.93105222158738</v>
      </c>
      <c r="U106" s="64">
        <f t="shared" si="47"/>
        <v>664.70824642101729</v>
      </c>
      <c r="V106" s="64">
        <f t="shared" si="47"/>
        <v>675.5434385217676</v>
      </c>
      <c r="W106" s="64">
        <f t="shared" si="47"/>
        <v>675.39916247155134</v>
      </c>
      <c r="X106" s="64">
        <f t="shared" si="47"/>
        <v>695.62576233172103</v>
      </c>
      <c r="Y106" s="64">
        <f t="shared" si="47"/>
        <v>698.71054211275998</v>
      </c>
      <c r="Z106" s="64">
        <f t="shared" si="47"/>
        <v>696.52620881035887</v>
      </c>
      <c r="AA106" s="64">
        <f t="shared" si="47"/>
        <v>647.47364645277924</v>
      </c>
      <c r="AB106" s="64">
        <f t="shared" si="47"/>
        <v>691.58342941545857</v>
      </c>
      <c r="AC106" s="64">
        <f t="shared" si="47"/>
        <v>727.92303003373365</v>
      </c>
      <c r="AD106" s="64">
        <f t="shared" si="47"/>
        <v>684.6515618716852</v>
      </c>
      <c r="AE106" s="64">
        <f t="shared" si="47"/>
        <v>703.96958939742285</v>
      </c>
      <c r="AF106" s="64">
        <f t="shared" si="47"/>
        <v>694.53097847068943</v>
      </c>
      <c r="AG106" s="64">
        <f t="shared" si="47"/>
        <v>658.59520794738239</v>
      </c>
      <c r="AH106" s="64">
        <f t="shared" si="47"/>
        <v>717.84426550760679</v>
      </c>
      <c r="AI106" s="64">
        <f t="shared" si="47"/>
        <v>715.67163070318099</v>
      </c>
      <c r="AJ106" s="64">
        <f t="shared" si="47"/>
        <v>714.91516540926557</v>
      </c>
      <c r="AK106" s="64">
        <f t="shared" si="47"/>
        <v>714.33831501144664</v>
      </c>
      <c r="AL106" s="64">
        <f t="shared" si="47"/>
        <v>673.31027536905992</v>
      </c>
      <c r="AM106" s="64">
        <f t="shared" si="47"/>
        <v>660.55283113063876</v>
      </c>
      <c r="AN106" s="64">
        <f t="shared" si="47"/>
        <v>689.71547391489059</v>
      </c>
      <c r="AO106" s="64">
        <f t="shared" si="47"/>
        <v>687.7183125141762</v>
      </c>
      <c r="AP106" s="64">
        <f t="shared" si="47"/>
        <v>668.53728977152161</v>
      </c>
      <c r="AQ106" s="64">
        <f t="shared" si="47"/>
        <v>694.27853741820627</v>
      </c>
      <c r="AR106" s="64">
        <f t="shared" si="47"/>
        <v>666.68228929530142</v>
      </c>
      <c r="AS106" s="64">
        <f t="shared" si="47"/>
        <v>698.26982482386779</v>
      </c>
      <c r="AT106" s="64">
        <f t="shared" si="47"/>
        <v>669.46295485067049</v>
      </c>
      <c r="AU106" s="64">
        <f t="shared" si="47"/>
        <v>693.62827090868291</v>
      </c>
      <c r="AV106" s="64">
        <f t="shared" si="47"/>
        <v>664.47605077549201</v>
      </c>
      <c r="AW106" s="64">
        <f t="shared" si="47"/>
        <v>726.55470482386102</v>
      </c>
    </row>
    <row r="107" spans="1:49">
      <c r="B107" s="40"/>
      <c r="C107" s="40"/>
      <c r="D107" s="40"/>
      <c r="E107" s="40"/>
      <c r="F107" s="40"/>
      <c r="G107" s="40"/>
      <c r="H107" s="101"/>
      <c r="I107" s="40"/>
      <c r="J107" s="40"/>
      <c r="K107" s="40"/>
      <c r="L107" s="40"/>
      <c r="M107" s="40"/>
      <c r="N107" s="40"/>
      <c r="O107" s="40"/>
      <c r="P107" s="40"/>
      <c r="Q107" s="40"/>
      <c r="R107" s="40"/>
      <c r="S107" s="28"/>
      <c r="T107" s="64"/>
      <c r="U107" s="64"/>
      <c r="V107" s="64"/>
      <c r="W107" s="64"/>
      <c r="X107" s="64"/>
      <c r="Y107" s="64"/>
      <c r="Z107" s="64"/>
      <c r="AA107" s="64"/>
      <c r="AB107" s="64"/>
      <c r="AC107" s="64"/>
      <c r="AD107" s="64"/>
      <c r="AE107" s="64"/>
      <c r="AF107" s="64"/>
      <c r="AG107" s="64"/>
      <c r="AH107" s="64"/>
      <c r="AI107" s="64"/>
      <c r="AJ107" s="64"/>
      <c r="AK107" s="64"/>
      <c r="AL107" s="64"/>
      <c r="AM107" s="64"/>
      <c r="AN107" s="64"/>
      <c r="AO107" s="64"/>
      <c r="AP107" s="64"/>
      <c r="AQ107" s="64"/>
      <c r="AR107" s="64"/>
      <c r="AS107" s="64"/>
      <c r="AT107" s="64"/>
      <c r="AU107" s="64"/>
      <c r="AV107" s="64"/>
      <c r="AW107" s="64"/>
    </row>
    <row r="108" spans="1:49">
      <c r="A108" s="28" t="s">
        <v>98</v>
      </c>
      <c r="B108" s="34">
        <v>8</v>
      </c>
      <c r="C108" s="34">
        <v>8</v>
      </c>
      <c r="D108" s="34">
        <v>8</v>
      </c>
      <c r="E108" s="34">
        <v>8</v>
      </c>
      <c r="F108" s="34">
        <v>8</v>
      </c>
      <c r="G108" s="34">
        <v>8</v>
      </c>
      <c r="H108" s="63">
        <v>8</v>
      </c>
      <c r="I108" s="34">
        <v>8</v>
      </c>
      <c r="J108" s="34">
        <v>8</v>
      </c>
      <c r="K108" s="34">
        <v>8</v>
      </c>
      <c r="L108" s="34">
        <v>8</v>
      </c>
      <c r="M108" s="34">
        <v>8</v>
      </c>
      <c r="N108" s="34">
        <v>8</v>
      </c>
      <c r="O108" s="34">
        <v>8</v>
      </c>
      <c r="P108" s="34">
        <v>8</v>
      </c>
      <c r="Q108" s="34">
        <v>8</v>
      </c>
      <c r="R108" s="34">
        <v>8</v>
      </c>
      <c r="S108" s="28">
        <v>8</v>
      </c>
      <c r="T108" s="64">
        <v>8</v>
      </c>
      <c r="U108" s="64">
        <v>8</v>
      </c>
      <c r="V108" s="64">
        <v>8</v>
      </c>
      <c r="W108" s="64">
        <v>8</v>
      </c>
      <c r="X108" s="64">
        <v>8</v>
      </c>
      <c r="Y108" s="64">
        <v>8</v>
      </c>
      <c r="Z108" s="64">
        <v>8</v>
      </c>
      <c r="AA108" s="64">
        <v>8</v>
      </c>
      <c r="AB108" s="64">
        <v>8</v>
      </c>
      <c r="AC108" s="64">
        <v>8</v>
      </c>
      <c r="AD108" s="64">
        <v>8</v>
      </c>
      <c r="AE108" s="64">
        <v>8</v>
      </c>
      <c r="AF108" s="64">
        <v>8</v>
      </c>
      <c r="AG108" s="64">
        <v>8</v>
      </c>
      <c r="AH108" s="64">
        <v>8</v>
      </c>
      <c r="AI108" s="64">
        <v>8</v>
      </c>
      <c r="AJ108" s="64">
        <v>8</v>
      </c>
      <c r="AK108" s="64">
        <v>8</v>
      </c>
      <c r="AL108" s="64">
        <v>8</v>
      </c>
      <c r="AM108" s="64">
        <v>8</v>
      </c>
      <c r="AN108" s="64">
        <v>8</v>
      </c>
      <c r="AO108" s="64">
        <v>8</v>
      </c>
      <c r="AP108" s="64">
        <v>8</v>
      </c>
      <c r="AQ108" s="64">
        <v>8</v>
      </c>
      <c r="AR108" s="64">
        <v>8</v>
      </c>
      <c r="AS108" s="64">
        <v>8</v>
      </c>
      <c r="AT108" s="64">
        <v>8</v>
      </c>
      <c r="AU108" s="64">
        <v>8</v>
      </c>
      <c r="AV108" s="64">
        <v>8</v>
      </c>
      <c r="AW108" s="64">
        <v>8</v>
      </c>
    </row>
    <row r="109" spans="1:49">
      <c r="A109" s="38" t="s">
        <v>99</v>
      </c>
      <c r="B109" s="39">
        <f t="shared" ref="B109:AW109" si="48">((-76.95+B108*0.79+39.4*B$96+22.4*B$99+(41.5-2.89*B108)*B$94)/(-0.065-0.0083144*LN(B$100)))-273.15</f>
        <v>651.87645521493425</v>
      </c>
      <c r="C109" s="39">
        <f t="shared" si="48"/>
        <v>668.67766129801396</v>
      </c>
      <c r="D109" s="39">
        <f t="shared" si="48"/>
        <v>670.31958999259837</v>
      </c>
      <c r="E109" s="39">
        <f t="shared" si="48"/>
        <v>635.61861431812838</v>
      </c>
      <c r="F109" s="39">
        <f t="shared" si="48"/>
        <v>657.47780938713413</v>
      </c>
      <c r="G109" s="39">
        <f t="shared" si="48"/>
        <v>647.1519197867799</v>
      </c>
      <c r="H109" s="100">
        <f t="shared" si="48"/>
        <v>672.46642999853907</v>
      </c>
      <c r="I109" s="39">
        <f t="shared" si="48"/>
        <v>684.0280676295713</v>
      </c>
      <c r="J109" s="39">
        <f t="shared" si="48"/>
        <v>703.5457198472659</v>
      </c>
      <c r="K109" s="39">
        <f t="shared" si="48"/>
        <v>696.86541585656039</v>
      </c>
      <c r="L109" s="39">
        <f t="shared" si="48"/>
        <v>682.44007617076795</v>
      </c>
      <c r="M109" s="39">
        <f t="shared" si="48"/>
        <v>694.02777553722217</v>
      </c>
      <c r="N109" s="39">
        <f t="shared" si="48"/>
        <v>670.78483612266132</v>
      </c>
      <c r="O109" s="39">
        <f t="shared" si="48"/>
        <v>680.71177346489617</v>
      </c>
      <c r="P109" s="39">
        <f t="shared" si="48"/>
        <v>606.92788897082005</v>
      </c>
      <c r="Q109" s="39">
        <f t="shared" si="48"/>
        <v>654.40048462559025</v>
      </c>
      <c r="R109" s="39">
        <f t="shared" si="48"/>
        <v>664.52629426873727</v>
      </c>
      <c r="S109" s="25">
        <f t="shared" si="48"/>
        <v>655.36969855446171</v>
      </c>
      <c r="T109" s="38">
        <f t="shared" si="48"/>
        <v>673.55744534251448</v>
      </c>
      <c r="U109" s="38">
        <f t="shared" si="48"/>
        <v>630.1957538584586</v>
      </c>
      <c r="V109" s="38">
        <f t="shared" si="48"/>
        <v>629.15234289949854</v>
      </c>
      <c r="W109" s="38">
        <f t="shared" si="48"/>
        <v>635.58724465304965</v>
      </c>
      <c r="X109" s="38">
        <f t="shared" si="48"/>
        <v>648.72875189785634</v>
      </c>
      <c r="Y109" s="38">
        <f t="shared" si="48"/>
        <v>663.75005168493033</v>
      </c>
      <c r="Z109" s="38">
        <f t="shared" si="48"/>
        <v>641.35367125195103</v>
      </c>
      <c r="AA109" s="38">
        <f t="shared" si="48"/>
        <v>593.73583796694572</v>
      </c>
      <c r="AB109" s="38">
        <f t="shared" si="48"/>
        <v>657.49641553829974</v>
      </c>
      <c r="AC109" s="38">
        <f t="shared" si="48"/>
        <v>642.30680052116963</v>
      </c>
      <c r="AD109" s="38">
        <f t="shared" si="48"/>
        <v>621.11535563904647</v>
      </c>
      <c r="AE109" s="38">
        <f t="shared" si="48"/>
        <v>662.33148929830747</v>
      </c>
      <c r="AF109" s="38">
        <f t="shared" si="48"/>
        <v>651.80881709920527</v>
      </c>
      <c r="AG109" s="38">
        <f t="shared" si="48"/>
        <v>624.10404694350768</v>
      </c>
      <c r="AH109" s="38">
        <f t="shared" si="48"/>
        <v>649.18639629722247</v>
      </c>
      <c r="AI109" s="38">
        <f t="shared" si="48"/>
        <v>674.90010117073575</v>
      </c>
      <c r="AJ109" s="38">
        <f t="shared" si="48"/>
        <v>658.50925230609312</v>
      </c>
      <c r="AK109" s="38">
        <f t="shared" si="48"/>
        <v>654.90315050180754</v>
      </c>
      <c r="AL109" s="38">
        <f t="shared" si="48"/>
        <v>624.30742411686788</v>
      </c>
      <c r="AM109" s="38">
        <f t="shared" si="48"/>
        <v>625.4840492684325</v>
      </c>
      <c r="AN109" s="38">
        <f t="shared" si="48"/>
        <v>642.57726687225829</v>
      </c>
      <c r="AO109" s="38">
        <f t="shared" si="48"/>
        <v>655.47529959995188</v>
      </c>
      <c r="AP109" s="38">
        <f t="shared" si="48"/>
        <v>648.50620716437072</v>
      </c>
      <c r="AQ109" s="38">
        <f t="shared" si="48"/>
        <v>646.79956275071572</v>
      </c>
      <c r="AR109" s="38">
        <f t="shared" si="48"/>
        <v>624.90690733889858</v>
      </c>
      <c r="AS109" s="38">
        <f t="shared" si="48"/>
        <v>614.80337989268276</v>
      </c>
      <c r="AT109" s="38">
        <f t="shared" si="48"/>
        <v>612.68799257193791</v>
      </c>
      <c r="AU109" s="38">
        <f t="shared" si="48"/>
        <v>659.8195123193068</v>
      </c>
      <c r="AV109" s="38">
        <f t="shared" si="48"/>
        <v>625.20403947141051</v>
      </c>
      <c r="AW109" s="38">
        <f t="shared" si="48"/>
        <v>677.54217685841638</v>
      </c>
    </row>
    <row r="110" spans="1:49">
      <c r="A110" s="38" t="s">
        <v>100</v>
      </c>
      <c r="B110" s="39">
        <f t="shared" ref="B110:AW110" si="49">((78.44+3-33.6*B$97-(66.8-2.92*B108)*B$94+78.5*B$93+9.4*B$96)/(0.0721-0.0083144*LN((27*B$97*B$92*B$39)/(64*B$98*B$93*B$38))))-273.15</f>
        <v>688.75038306363092</v>
      </c>
      <c r="C110" s="39">
        <f t="shared" si="49"/>
        <v>711.51418371847672</v>
      </c>
      <c r="D110" s="39">
        <f t="shared" si="49"/>
        <v>676.60491214427236</v>
      </c>
      <c r="E110" s="39">
        <f t="shared" si="49"/>
        <v>679.29271432435064</v>
      </c>
      <c r="F110" s="39">
        <f t="shared" si="49"/>
        <v>684.22820985636065</v>
      </c>
      <c r="G110" s="39">
        <f t="shared" si="49"/>
        <v>672.86303127194492</v>
      </c>
      <c r="H110" s="100">
        <f t="shared" si="49"/>
        <v>627.87348329485428</v>
      </c>
      <c r="I110" s="39">
        <f t="shared" si="49"/>
        <v>712.16257584657149</v>
      </c>
      <c r="J110" s="39">
        <f t="shared" si="49"/>
        <v>730.25552681013528</v>
      </c>
      <c r="K110" s="39">
        <f t="shared" si="49"/>
        <v>724.37944230252856</v>
      </c>
      <c r="L110" s="39">
        <f t="shared" si="49"/>
        <v>694.22525137096602</v>
      </c>
      <c r="M110" s="39">
        <f t="shared" si="49"/>
        <v>730.34570981134868</v>
      </c>
      <c r="N110" s="39">
        <f t="shared" si="49"/>
        <v>709.77172214666689</v>
      </c>
      <c r="O110" s="39">
        <f t="shared" si="49"/>
        <v>677.92812360025835</v>
      </c>
      <c r="P110" s="39">
        <f t="shared" si="49"/>
        <v>621.95967324323749</v>
      </c>
      <c r="Q110" s="39">
        <f t="shared" si="49"/>
        <v>663.57786098408747</v>
      </c>
      <c r="R110" s="39">
        <f t="shared" si="49"/>
        <v>704.54729886129383</v>
      </c>
      <c r="S110" s="25">
        <f t="shared" si="49"/>
        <v>714.58655792642105</v>
      </c>
      <c r="T110" s="38">
        <f t="shared" si="49"/>
        <v>684.551217510995</v>
      </c>
      <c r="U110" s="38">
        <f t="shared" si="49"/>
        <v>666.7389525291062</v>
      </c>
      <c r="V110" s="38">
        <f t="shared" si="49"/>
        <v>675.14766861745795</v>
      </c>
      <c r="W110" s="38">
        <f t="shared" si="49"/>
        <v>685.63554057990154</v>
      </c>
      <c r="X110" s="38">
        <f t="shared" si="49"/>
        <v>694.22714064229808</v>
      </c>
      <c r="Y110" s="38">
        <f t="shared" si="49"/>
        <v>673.34242716158826</v>
      </c>
      <c r="Z110" s="38">
        <f t="shared" si="49"/>
        <v>670.21728026759604</v>
      </c>
      <c r="AA110" s="38">
        <f t="shared" si="49"/>
        <v>644.00129120104441</v>
      </c>
      <c r="AB110" s="38">
        <f t="shared" si="49"/>
        <v>678.70509491043231</v>
      </c>
      <c r="AC110" s="38">
        <f t="shared" si="49"/>
        <v>671.10030677075224</v>
      </c>
      <c r="AD110" s="38">
        <f t="shared" si="49"/>
        <v>660.54207563983698</v>
      </c>
      <c r="AE110" s="38">
        <f t="shared" si="49"/>
        <v>699.18688280100059</v>
      </c>
      <c r="AF110" s="38">
        <f t="shared" si="49"/>
        <v>666.21463639356693</v>
      </c>
      <c r="AG110" s="38">
        <f t="shared" si="49"/>
        <v>666.69508426792891</v>
      </c>
      <c r="AH110" s="38">
        <f t="shared" si="49"/>
        <v>677.46611174974407</v>
      </c>
      <c r="AI110" s="38">
        <f t="shared" si="49"/>
        <v>698.28623188862616</v>
      </c>
      <c r="AJ110" s="38">
        <f t="shared" si="49"/>
        <v>695.35101739064953</v>
      </c>
      <c r="AK110" s="38">
        <f t="shared" si="49"/>
        <v>677.22061024544621</v>
      </c>
      <c r="AL110" s="38">
        <f t="shared" si="49"/>
        <v>668.53448752209499</v>
      </c>
      <c r="AM110" s="38">
        <f t="shared" si="49"/>
        <v>677.08978800116324</v>
      </c>
      <c r="AN110" s="38">
        <f t="shared" si="49"/>
        <v>674.96519427850092</v>
      </c>
      <c r="AO110" s="38">
        <f t="shared" si="49"/>
        <v>674.06149446201186</v>
      </c>
      <c r="AP110" s="38">
        <f t="shared" si="49"/>
        <v>668.86573638217862</v>
      </c>
      <c r="AQ110" s="38">
        <f t="shared" si="49"/>
        <v>677.16369762030433</v>
      </c>
      <c r="AR110" s="38">
        <f t="shared" si="49"/>
        <v>671.52203126356983</v>
      </c>
      <c r="AS110" s="38">
        <f t="shared" si="49"/>
        <v>648.05641331876029</v>
      </c>
      <c r="AT110" s="38">
        <f t="shared" si="49"/>
        <v>657.80965935454333</v>
      </c>
      <c r="AU110" s="38">
        <f t="shared" si="49"/>
        <v>683.56734632560983</v>
      </c>
      <c r="AV110" s="38">
        <f t="shared" si="49"/>
        <v>668.72983101834245</v>
      </c>
      <c r="AW110" s="38">
        <f t="shared" si="49"/>
        <v>699.08807834835579</v>
      </c>
    </row>
    <row r="111" spans="1:49">
      <c r="A111" t="s">
        <v>101</v>
      </c>
      <c r="B111" s="40">
        <f t="shared" ref="B111:AW111" si="50">(0.677*B108-48.98)/(-0.0429-0.008314*LN(B$38*(B$52-4)/(8-B$52)))-273.15</f>
        <v>626.5307661806288</v>
      </c>
      <c r="C111" s="40">
        <f t="shared" si="50"/>
        <v>646.70514394209556</v>
      </c>
      <c r="D111" s="40">
        <f t="shared" si="50"/>
        <v>632.57759410321216</v>
      </c>
      <c r="E111" s="40">
        <f t="shared" si="50"/>
        <v>609.88120987780076</v>
      </c>
      <c r="F111" s="40">
        <f t="shared" si="50"/>
        <v>630.1071016544131</v>
      </c>
      <c r="G111" s="40">
        <f t="shared" si="50"/>
        <v>634.43000097476499</v>
      </c>
      <c r="H111" s="101">
        <f t="shared" si="50"/>
        <v>594.86280678443768</v>
      </c>
      <c r="I111" s="40">
        <f t="shared" si="50"/>
        <v>637.13941319686626</v>
      </c>
      <c r="J111" s="40">
        <f t="shared" si="50"/>
        <v>662.96093947423651</v>
      </c>
      <c r="K111" s="40">
        <f t="shared" si="50"/>
        <v>653.67473438741661</v>
      </c>
      <c r="L111" s="40">
        <f t="shared" si="50"/>
        <v>652.05019978423275</v>
      </c>
      <c r="M111" s="40">
        <f t="shared" si="50"/>
        <v>655.10511438942422</v>
      </c>
      <c r="N111" s="40">
        <f t="shared" si="50"/>
        <v>652.98507064300895</v>
      </c>
      <c r="O111" s="40">
        <f t="shared" si="50"/>
        <v>628.08755351325658</v>
      </c>
      <c r="P111" s="40">
        <f t="shared" si="50"/>
        <v>575.77288506826551</v>
      </c>
      <c r="Q111" s="40">
        <f t="shared" si="50"/>
        <v>619.58511207755828</v>
      </c>
      <c r="R111" s="40">
        <f t="shared" si="50"/>
        <v>633.42587381433066</v>
      </c>
      <c r="S111" s="28">
        <f t="shared" si="50"/>
        <v>629.91941129798772</v>
      </c>
      <c r="T111" s="64">
        <f t="shared" si="50"/>
        <v>625.16980344730246</v>
      </c>
      <c r="U111" s="64">
        <f t="shared" si="50"/>
        <v>584.71874075263918</v>
      </c>
      <c r="V111" s="64">
        <f t="shared" si="50"/>
        <v>594.62980421959173</v>
      </c>
      <c r="W111" s="64">
        <f t="shared" si="50"/>
        <v>594.49783340844613</v>
      </c>
      <c r="X111" s="64">
        <f t="shared" si="50"/>
        <v>612.99931571450657</v>
      </c>
      <c r="Y111" s="64">
        <f t="shared" si="50"/>
        <v>615.82099602318624</v>
      </c>
      <c r="Z111" s="64">
        <f t="shared" si="50"/>
        <v>613.82296352022991</v>
      </c>
      <c r="AA111" s="64">
        <f t="shared" si="50"/>
        <v>568.95407202093122</v>
      </c>
      <c r="AB111" s="64">
        <f t="shared" si="50"/>
        <v>609.3017515444302</v>
      </c>
      <c r="AC111" s="64">
        <f t="shared" si="50"/>
        <v>642.54196406142796</v>
      </c>
      <c r="AD111" s="64">
        <f t="shared" si="50"/>
        <v>602.96109984836198</v>
      </c>
      <c r="AE111" s="64">
        <f t="shared" si="50"/>
        <v>620.63150154347045</v>
      </c>
      <c r="AF111" s="64">
        <f t="shared" si="50"/>
        <v>611.99790547384009</v>
      </c>
      <c r="AG111" s="64">
        <f t="shared" si="50"/>
        <v>579.12708056565236</v>
      </c>
      <c r="AH111" s="64">
        <f t="shared" si="50"/>
        <v>633.32281280337156</v>
      </c>
      <c r="AI111" s="64">
        <f t="shared" si="50"/>
        <v>631.33548103878923</v>
      </c>
      <c r="AJ111" s="64">
        <f t="shared" si="50"/>
        <v>630.64353432766222</v>
      </c>
      <c r="AK111" s="64">
        <f t="shared" si="50"/>
        <v>630.11588323937883</v>
      </c>
      <c r="AL111" s="64">
        <f t="shared" si="50"/>
        <v>592.58710654217703</v>
      </c>
      <c r="AM111" s="64">
        <f t="shared" si="50"/>
        <v>580.91773895299082</v>
      </c>
      <c r="AN111" s="64">
        <f t="shared" si="50"/>
        <v>607.59311312367799</v>
      </c>
      <c r="AO111" s="64">
        <f t="shared" si="50"/>
        <v>605.76628871556636</v>
      </c>
      <c r="AP111" s="64">
        <f t="shared" si="50"/>
        <v>588.22120672755557</v>
      </c>
      <c r="AQ111" s="64">
        <f t="shared" si="50"/>
        <v>611.76699500455072</v>
      </c>
      <c r="AR111" s="64">
        <f t="shared" si="50"/>
        <v>586.52441840298388</v>
      </c>
      <c r="AS111" s="64">
        <f t="shared" si="50"/>
        <v>615.41786731253876</v>
      </c>
      <c r="AT111" s="64">
        <f t="shared" si="50"/>
        <v>589.0679222507581</v>
      </c>
      <c r="AU111" s="64">
        <f t="shared" si="50"/>
        <v>611.17218943152602</v>
      </c>
      <c r="AV111" s="64">
        <f t="shared" si="50"/>
        <v>584.50634896870463</v>
      </c>
      <c r="AW111" s="64">
        <f t="shared" si="50"/>
        <v>641.29034268984753</v>
      </c>
    </row>
    <row r="112" spans="1:49">
      <c r="B112" s="40"/>
      <c r="C112" s="34"/>
      <c r="D112" s="34"/>
      <c r="E112" s="34"/>
      <c r="F112" s="34"/>
      <c r="G112" s="34"/>
      <c r="H112" s="63"/>
      <c r="I112" s="34"/>
      <c r="J112" s="34"/>
      <c r="K112" s="34"/>
      <c r="L112" s="40"/>
      <c r="M112" s="34"/>
      <c r="N112" s="34"/>
      <c r="O112" s="34"/>
      <c r="P112" s="34"/>
      <c r="Q112" s="34"/>
      <c r="R112" s="34"/>
      <c r="S112" s="28"/>
      <c r="T112" s="64"/>
      <c r="U112" s="64"/>
      <c r="V112" s="64"/>
      <c r="W112" s="64"/>
      <c r="X112" s="64"/>
      <c r="Y112" s="64"/>
      <c r="Z112" s="64"/>
      <c r="AA112" s="64"/>
      <c r="AB112" s="64"/>
      <c r="AC112" s="64"/>
      <c r="AD112" s="64"/>
      <c r="AE112" s="64"/>
      <c r="AF112" s="64"/>
      <c r="AG112" s="64"/>
      <c r="AH112" s="64"/>
      <c r="AI112" s="64"/>
      <c r="AJ112" s="64"/>
      <c r="AK112" s="64"/>
      <c r="AL112" s="64"/>
      <c r="AM112" s="64"/>
      <c r="AN112" s="64"/>
      <c r="AO112" s="64"/>
      <c r="AP112" s="64"/>
      <c r="AQ112" s="64"/>
      <c r="AR112" s="64"/>
      <c r="AS112" s="64"/>
      <c r="AT112" s="64"/>
      <c r="AU112" s="64"/>
      <c r="AV112" s="64"/>
      <c r="AW112" s="64"/>
    </row>
    <row r="113" spans="1:55">
      <c r="A113" s="13" t="s">
        <v>102</v>
      </c>
      <c r="B113" s="12"/>
      <c r="C113" s="12"/>
      <c r="D113" s="12"/>
      <c r="E113" s="12"/>
      <c r="F113" s="12"/>
      <c r="G113" s="12"/>
      <c r="H113" s="84"/>
      <c r="I113" s="12"/>
      <c r="J113" s="12"/>
      <c r="K113" s="12"/>
      <c r="L113" s="12"/>
      <c r="M113" s="12"/>
      <c r="N113" s="12"/>
      <c r="O113" s="12"/>
      <c r="P113" s="12"/>
      <c r="Q113" s="12"/>
      <c r="R113" s="12"/>
      <c r="S113" s="28"/>
      <c r="T113" s="64"/>
      <c r="U113" s="64"/>
      <c r="V113" s="64"/>
      <c r="W113" s="64"/>
      <c r="X113" s="64"/>
      <c r="Y113" s="64"/>
      <c r="Z113" s="64"/>
      <c r="AA113" s="64"/>
      <c r="AB113" s="64"/>
      <c r="AC113" s="64"/>
      <c r="AD113" s="64"/>
      <c r="AE113" s="64"/>
      <c r="AF113" s="64"/>
      <c r="AG113" s="64"/>
      <c r="AH113" s="64"/>
      <c r="AI113" s="64"/>
      <c r="AJ113" s="64"/>
      <c r="AK113" s="64"/>
      <c r="AL113" s="64"/>
      <c r="AM113" s="64"/>
      <c r="AN113" s="64"/>
      <c r="AO113" s="64"/>
      <c r="AP113" s="64"/>
      <c r="AQ113" s="64"/>
      <c r="AR113" s="64"/>
      <c r="AS113" s="64"/>
      <c r="AT113" s="64"/>
      <c r="AU113" s="64"/>
      <c r="AV113" s="64"/>
      <c r="AW113" s="64"/>
    </row>
    <row r="114" spans="1:55">
      <c r="A114" s="41" t="s">
        <v>103</v>
      </c>
      <c r="B114" s="42">
        <f t="shared" ref="B114:AW114" si="51">4.76*B55-3.01</f>
        <v>2.7020756244527435</v>
      </c>
      <c r="C114" s="42">
        <f t="shared" si="51"/>
        <v>3.0469118985852601</v>
      </c>
      <c r="D114" s="42">
        <f t="shared" si="51"/>
        <v>2.9414271857924801</v>
      </c>
      <c r="E114" s="42">
        <f t="shared" si="51"/>
        <v>2.2338883654435175</v>
      </c>
      <c r="F114" s="42">
        <f t="shared" si="51"/>
        <v>2.7329942061404564</v>
      </c>
      <c r="G114" s="42">
        <f t="shared" si="51"/>
        <v>3.4285985191293937</v>
      </c>
      <c r="H114" s="102">
        <f t="shared" si="51"/>
        <v>1.2751707513716832</v>
      </c>
      <c r="I114" s="42">
        <f t="shared" si="51"/>
        <v>2.6829139988532784</v>
      </c>
      <c r="J114" s="42">
        <f t="shared" si="51"/>
        <v>3.3332892362237763</v>
      </c>
      <c r="K114" s="42">
        <f t="shared" si="51"/>
        <v>2.9547653333101929</v>
      </c>
      <c r="L114" s="42">
        <f t="shared" si="51"/>
        <v>3.3460296185993501</v>
      </c>
      <c r="M114" s="42">
        <f t="shared" si="51"/>
        <v>2.9512568882739636</v>
      </c>
      <c r="N114" s="42">
        <f t="shared" si="51"/>
        <v>3.6224185224639429</v>
      </c>
      <c r="O114" s="42">
        <f t="shared" si="51"/>
        <v>2.5028465244014546</v>
      </c>
      <c r="P114" s="42">
        <f t="shared" si="51"/>
        <v>1.6064293004605155</v>
      </c>
      <c r="Q114" s="42">
        <f t="shared" si="51"/>
        <v>2.5616198381380952</v>
      </c>
      <c r="R114" s="42">
        <f t="shared" si="51"/>
        <v>2.4518604122870054</v>
      </c>
      <c r="S114" s="25">
        <f t="shared" si="51"/>
        <v>2.1393111718107924</v>
      </c>
      <c r="T114" s="38">
        <f t="shared" si="51"/>
        <v>2.3961020027870195</v>
      </c>
      <c r="U114" s="38">
        <f t="shared" si="51"/>
        <v>1.7638829573466914</v>
      </c>
      <c r="V114" s="38">
        <f t="shared" si="51"/>
        <v>1.8085915343628445</v>
      </c>
      <c r="W114" s="38">
        <f t="shared" si="51"/>
        <v>1.7468671502008446</v>
      </c>
      <c r="X114" s="38">
        <f t="shared" si="51"/>
        <v>2.2219597829765636</v>
      </c>
      <c r="Y114" s="38">
        <f t="shared" si="51"/>
        <v>2.5178795915349683</v>
      </c>
      <c r="Z114" s="38">
        <f t="shared" si="51"/>
        <v>2.7302306324361059</v>
      </c>
      <c r="AA114" s="38">
        <f t="shared" si="51"/>
        <v>1.2368999089051593</v>
      </c>
      <c r="AB114" s="38">
        <f t="shared" si="51"/>
        <v>2.2016121464796434</v>
      </c>
      <c r="AC114" s="38">
        <f t="shared" si="51"/>
        <v>3.9937411914319192</v>
      </c>
      <c r="AD114" s="38">
        <f t="shared" si="51"/>
        <v>2.1455333954922668</v>
      </c>
      <c r="AE114" s="38">
        <f t="shared" si="51"/>
        <v>2.5374539394304634</v>
      </c>
      <c r="AF114" s="38">
        <f t="shared" si="51"/>
        <v>2.7349801274173577</v>
      </c>
      <c r="AG114" s="38">
        <f t="shared" si="51"/>
        <v>1.2430212791601445</v>
      </c>
      <c r="AH114" s="38">
        <f t="shared" si="51"/>
        <v>3.1526609262020413</v>
      </c>
      <c r="AI114" s="38">
        <f t="shared" si="51"/>
        <v>2.7577625220753506</v>
      </c>
      <c r="AJ114" s="38">
        <f t="shared" si="51"/>
        <v>2.8302356894457796</v>
      </c>
      <c r="AK114" s="38">
        <f t="shared" si="51"/>
        <v>3.1950138456081358</v>
      </c>
      <c r="AL114" s="38">
        <f t="shared" si="51"/>
        <v>1.9108539827141708</v>
      </c>
      <c r="AM114" s="38">
        <f t="shared" si="51"/>
        <v>1.3995697497293413</v>
      </c>
      <c r="AN114" s="38">
        <f t="shared" si="51"/>
        <v>2.2323269997817965</v>
      </c>
      <c r="AO114" s="38">
        <f t="shared" si="51"/>
        <v>2.3859096952043455</v>
      </c>
      <c r="AP114" s="38">
        <f t="shared" si="51"/>
        <v>1.573802266029146</v>
      </c>
      <c r="AQ114" s="38">
        <f t="shared" si="51"/>
        <v>2.3973587033746444</v>
      </c>
      <c r="AR114" s="38">
        <f t="shared" si="51"/>
        <v>1.6025850035309466</v>
      </c>
      <c r="AS114" s="38">
        <f t="shared" si="51"/>
        <v>3.273639676226475</v>
      </c>
      <c r="AT114" s="38">
        <f t="shared" si="51"/>
        <v>1.7867042947248031</v>
      </c>
      <c r="AU114" s="38">
        <f t="shared" si="51"/>
        <v>2.3962998859087374</v>
      </c>
      <c r="AV114" s="38">
        <f t="shared" si="51"/>
        <v>1.5314262441024189</v>
      </c>
      <c r="AW114" s="38">
        <f t="shared" si="51"/>
        <v>3.1786798698755865</v>
      </c>
    </row>
    <row r="115" spans="1:55">
      <c r="A115" s="38" t="s">
        <v>99</v>
      </c>
      <c r="B115" s="39">
        <f t="shared" ref="B115:AW115" si="52">((-76.95+B114*0.79+39.4*B$96+22.4*B$99+(41.5-2.89*B$114)*B$94)/(-0.065-0.0083144*LN(B$100)))-273.15</f>
        <v>699.72655758203723</v>
      </c>
      <c r="C115" s="39">
        <f t="shared" si="52"/>
        <v>717.62949488253457</v>
      </c>
      <c r="D115" s="39">
        <f t="shared" si="52"/>
        <v>715.70388542692808</v>
      </c>
      <c r="E115" s="39">
        <f t="shared" si="52"/>
        <v>687.73863934299754</v>
      </c>
      <c r="F115" s="39">
        <f t="shared" si="52"/>
        <v>706.22629234981036</v>
      </c>
      <c r="G115" s="39">
        <f t="shared" si="52"/>
        <v>679.02797789905799</v>
      </c>
      <c r="H115" s="100">
        <f t="shared" si="52"/>
        <v>751.7885699403688</v>
      </c>
      <c r="I115" s="39">
        <f t="shared" si="52"/>
        <v>738.32476969466211</v>
      </c>
      <c r="J115" s="39">
        <f t="shared" si="52"/>
        <v>752.56926223854373</v>
      </c>
      <c r="K115" s="39">
        <f t="shared" si="52"/>
        <v>751.96939792573892</v>
      </c>
      <c r="L115" s="39">
        <f t="shared" si="52"/>
        <v>723.80477151876346</v>
      </c>
      <c r="M115" s="39">
        <f t="shared" si="52"/>
        <v>749.5353766939636</v>
      </c>
      <c r="N115" s="39">
        <f t="shared" si="52"/>
        <v>703.76038208246268</v>
      </c>
      <c r="O115" s="39">
        <f t="shared" si="52"/>
        <v>741.72618378221819</v>
      </c>
      <c r="P115" s="39">
        <f t="shared" si="52"/>
        <v>660.40138861647608</v>
      </c>
      <c r="Q115" s="39">
        <f t="shared" si="52"/>
        <v>705.94146821184324</v>
      </c>
      <c r="R115" s="39">
        <f t="shared" si="52"/>
        <v>717.3632002866558</v>
      </c>
      <c r="S115" s="26">
        <f t="shared" si="52"/>
        <v>714.86497222403659</v>
      </c>
      <c r="T115" s="38">
        <f t="shared" si="52"/>
        <v>734.00594780147412</v>
      </c>
      <c r="U115" s="38">
        <f t="shared" si="52"/>
        <v>685.16528967088334</v>
      </c>
      <c r="V115" s="38">
        <f t="shared" si="52"/>
        <v>686.85335799585073</v>
      </c>
      <c r="W115" s="38">
        <f t="shared" si="52"/>
        <v>696.34836433996054</v>
      </c>
      <c r="X115" s="38">
        <f t="shared" si="52"/>
        <v>705.16456509646173</v>
      </c>
      <c r="Y115" s="38">
        <f t="shared" si="52"/>
        <v>714.46528027342015</v>
      </c>
      <c r="Z115" s="38">
        <f t="shared" si="52"/>
        <v>682.33174455986261</v>
      </c>
      <c r="AA115" s="38">
        <f t="shared" si="52"/>
        <v>652.65619524551948</v>
      </c>
      <c r="AB115" s="38">
        <f t="shared" si="52"/>
        <v>714.46444265905825</v>
      </c>
      <c r="AC115" s="38">
        <f t="shared" si="52"/>
        <v>663.82799900946588</v>
      </c>
      <c r="AD115" s="38">
        <f t="shared" si="52"/>
        <v>671.4610364551778</v>
      </c>
      <c r="AE115" s="38">
        <f t="shared" si="52"/>
        <v>715.04845652969061</v>
      </c>
      <c r="AF115" s="38">
        <f t="shared" si="52"/>
        <v>694.22006734742001</v>
      </c>
      <c r="AG115" s="38">
        <f t="shared" si="52"/>
        <v>691.92196545707532</v>
      </c>
      <c r="AH115" s="38">
        <f t="shared" si="52"/>
        <v>688.58391786908419</v>
      </c>
      <c r="AI115" s="38">
        <f t="shared" si="52"/>
        <v>727.82873220040608</v>
      </c>
      <c r="AJ115" s="38">
        <f t="shared" si="52"/>
        <v>706.92503777981244</v>
      </c>
      <c r="AK115" s="38">
        <f t="shared" si="52"/>
        <v>692.48572903836839</v>
      </c>
      <c r="AL115" s="38">
        <f t="shared" si="52"/>
        <v>677.64833195448023</v>
      </c>
      <c r="AM115" s="38">
        <f t="shared" si="52"/>
        <v>689.62293475934189</v>
      </c>
      <c r="AN115" s="38">
        <f t="shared" si="52"/>
        <v>695.92562420582306</v>
      </c>
      <c r="AO115" s="38">
        <f t="shared" si="52"/>
        <v>705.18539964206241</v>
      </c>
      <c r="AP115" s="38">
        <f t="shared" si="52"/>
        <v>714.55330912497652</v>
      </c>
      <c r="AQ115" s="38">
        <f t="shared" si="52"/>
        <v>697.7186498439761</v>
      </c>
      <c r="AR115" s="38">
        <f t="shared" si="52"/>
        <v>685.2285783041317</v>
      </c>
      <c r="AS115" s="38">
        <f t="shared" si="52"/>
        <v>640.50276508420791</v>
      </c>
      <c r="AT115" s="38">
        <f t="shared" si="52"/>
        <v>667.00281397615277</v>
      </c>
      <c r="AU115" s="38">
        <f t="shared" si="52"/>
        <v>712.51650228207041</v>
      </c>
      <c r="AV115" s="38">
        <f t="shared" si="52"/>
        <v>686.80397708320481</v>
      </c>
      <c r="AW115" s="38">
        <f t="shared" si="52"/>
        <v>723.44937793605595</v>
      </c>
    </row>
    <row r="116" spans="1:55">
      <c r="A116" s="38" t="s">
        <v>100</v>
      </c>
      <c r="B116" s="39">
        <f t="shared" ref="B116:AW116" si="53">((78.44+3-33.6*B$97-(66.8-2.92*B114)*B$94+78.5*B$93+9.4*B$96)/(0.0721-0.0083144*LN((27*B$97*B$92*B$39)/(64*B$98*B$93*B$38))))-273.15</f>
        <v>679.38042549725822</v>
      </c>
      <c r="C116" s="39">
        <f t="shared" si="53"/>
        <v>704.93123656678085</v>
      </c>
      <c r="D116" s="39">
        <f t="shared" si="53"/>
        <v>666.4799989384511</v>
      </c>
      <c r="E116" s="39">
        <f t="shared" si="53"/>
        <v>670.22010026050941</v>
      </c>
      <c r="F116" s="39">
        <f t="shared" si="53"/>
        <v>675.89264736582709</v>
      </c>
      <c r="G116" s="39">
        <f t="shared" si="53"/>
        <v>657.5528876732194</v>
      </c>
      <c r="H116" s="100">
        <f t="shared" si="53"/>
        <v>626.54616482451809</v>
      </c>
      <c r="I116" s="39">
        <f t="shared" si="53"/>
        <v>704.3675278395923</v>
      </c>
      <c r="J116" s="39">
        <f t="shared" si="53"/>
        <v>723.05224237549885</v>
      </c>
      <c r="K116" s="39">
        <f t="shared" si="53"/>
        <v>718.9325044819185</v>
      </c>
      <c r="L116" s="39">
        <f t="shared" si="53"/>
        <v>683.37785436079048</v>
      </c>
      <c r="M116" s="39">
        <f t="shared" si="53"/>
        <v>725.44125137201058</v>
      </c>
      <c r="N116" s="39">
        <f t="shared" si="53"/>
        <v>695.8225497876025</v>
      </c>
      <c r="O116" s="39">
        <f t="shared" si="53"/>
        <v>674.03522512453401</v>
      </c>
      <c r="P116" s="39">
        <f t="shared" si="53"/>
        <v>610.83332377724423</v>
      </c>
      <c r="Q116" s="39">
        <f t="shared" si="53"/>
        <v>655.5152440923946</v>
      </c>
      <c r="R116" s="39">
        <f t="shared" si="53"/>
        <v>694.58295773438886</v>
      </c>
      <c r="S116" s="26">
        <f t="shared" si="53"/>
        <v>708.13654570146593</v>
      </c>
      <c r="T116" s="38">
        <f t="shared" si="53"/>
        <v>680.16286338244947</v>
      </c>
      <c r="U116" s="38">
        <f t="shared" si="53"/>
        <v>655.39238184277804</v>
      </c>
      <c r="V116" s="38">
        <f t="shared" si="53"/>
        <v>667.43269249273794</v>
      </c>
      <c r="W116" s="38">
        <f t="shared" si="53"/>
        <v>678.88123957710457</v>
      </c>
      <c r="X116" s="38">
        <f t="shared" si="53"/>
        <v>687.44201091503112</v>
      </c>
      <c r="Y116" s="38">
        <f t="shared" si="53"/>
        <v>663.383505435605</v>
      </c>
      <c r="Z116" s="38">
        <f t="shared" si="53"/>
        <v>656.38126870291239</v>
      </c>
      <c r="AA116" s="38">
        <f t="shared" si="53"/>
        <v>635.2349847180509</v>
      </c>
      <c r="AB116" s="38">
        <f t="shared" si="53"/>
        <v>670.83071009868411</v>
      </c>
      <c r="AC116" s="38">
        <f t="shared" si="53"/>
        <v>653.82427234451188</v>
      </c>
      <c r="AD116" s="38">
        <f t="shared" si="53"/>
        <v>650.97379576453227</v>
      </c>
      <c r="AE116" s="38">
        <f t="shared" si="53"/>
        <v>690.6128825832908</v>
      </c>
      <c r="AF116" s="38">
        <f t="shared" si="53"/>
        <v>651.73923805007132</v>
      </c>
      <c r="AG116" s="38">
        <f t="shared" si="53"/>
        <v>662.4508029146981</v>
      </c>
      <c r="AH116" s="38">
        <f t="shared" si="53"/>
        <v>665.95046239760779</v>
      </c>
      <c r="AI116" s="38">
        <f t="shared" si="53"/>
        <v>691.12744352743493</v>
      </c>
      <c r="AJ116" s="38">
        <f t="shared" si="53"/>
        <v>686.87826880653438</v>
      </c>
      <c r="AK116" s="38">
        <f t="shared" si="53"/>
        <v>664.00751496723751</v>
      </c>
      <c r="AL116" s="38">
        <f t="shared" si="53"/>
        <v>658.49933831559144</v>
      </c>
      <c r="AM116" s="38">
        <f t="shared" si="53"/>
        <v>670.88750955382352</v>
      </c>
      <c r="AN116" s="38">
        <f t="shared" si="53"/>
        <v>666.18444093399319</v>
      </c>
      <c r="AO116" s="38">
        <f t="shared" si="53"/>
        <v>662.1632846272006</v>
      </c>
      <c r="AP116" s="38">
        <f t="shared" si="53"/>
        <v>662.88403283143225</v>
      </c>
      <c r="AQ116" s="38">
        <f t="shared" si="53"/>
        <v>667.55287949166689</v>
      </c>
      <c r="AR116" s="38">
        <f t="shared" si="53"/>
        <v>664.1635670131227</v>
      </c>
      <c r="AS116" s="38">
        <f t="shared" si="53"/>
        <v>628.79282290438744</v>
      </c>
      <c r="AT116" s="38">
        <f t="shared" si="53"/>
        <v>648.44671283563241</v>
      </c>
      <c r="AU116" s="38">
        <f t="shared" si="53"/>
        <v>673.68412938198048</v>
      </c>
      <c r="AV116" s="38">
        <f t="shared" si="53"/>
        <v>661.77949176641721</v>
      </c>
      <c r="AW116" s="38">
        <f t="shared" si="53"/>
        <v>690.01307580191428</v>
      </c>
    </row>
    <row r="117" spans="1:55">
      <c r="A117" s="43" t="s">
        <v>101</v>
      </c>
      <c r="B117" s="44">
        <f t="shared" ref="B117:AW117" si="54">(0.677*B114-48.98)/(-0.0429-0.008314*LN(B$38*(B$52-4)/(8-B$52)))-273.15</f>
        <v>700.6029433852085</v>
      </c>
      <c r="C117" s="44">
        <f t="shared" si="54"/>
        <v>717.50891898259158</v>
      </c>
      <c r="D117" s="44">
        <f t="shared" si="54"/>
        <v>703.77866477118766</v>
      </c>
      <c r="E117" s="44">
        <f t="shared" si="54"/>
        <v>689.00735699030417</v>
      </c>
      <c r="F117" s="44">
        <f t="shared" si="54"/>
        <v>704.03972222443781</v>
      </c>
      <c r="G117" s="44">
        <f t="shared" si="54"/>
        <v>698.905572626462</v>
      </c>
      <c r="H117" s="103">
        <f t="shared" si="54"/>
        <v>685.57555276540506</v>
      </c>
      <c r="I117" s="44">
        <f t="shared" si="54"/>
        <v>712.35608209607346</v>
      </c>
      <c r="J117" s="44">
        <f t="shared" si="54"/>
        <v>730.84989460219788</v>
      </c>
      <c r="K117" s="44">
        <f t="shared" si="54"/>
        <v>726.34218194679397</v>
      </c>
      <c r="L117" s="44">
        <f t="shared" si="54"/>
        <v>718.96470210610482</v>
      </c>
      <c r="M117" s="44">
        <f t="shared" si="54"/>
        <v>727.93532128389211</v>
      </c>
      <c r="N117" s="44">
        <f t="shared" si="54"/>
        <v>715.98926864706459</v>
      </c>
      <c r="O117" s="44">
        <f t="shared" si="54"/>
        <v>705.07821686609657</v>
      </c>
      <c r="P117" s="44">
        <f t="shared" si="54"/>
        <v>660.12046618486295</v>
      </c>
      <c r="Q117" s="44">
        <f t="shared" si="54"/>
        <v>695.03404443197371</v>
      </c>
      <c r="R117" s="44">
        <f t="shared" si="54"/>
        <v>711.5908960336526</v>
      </c>
      <c r="S117" s="26">
        <f t="shared" si="54"/>
        <v>712.1684280155614</v>
      </c>
      <c r="T117" s="38">
        <f t="shared" si="54"/>
        <v>703.40138582234795</v>
      </c>
      <c r="U117" s="38">
        <f t="shared" si="54"/>
        <v>667.85606067463686</v>
      </c>
      <c r="V117" s="38">
        <f t="shared" si="54"/>
        <v>678.12469762025182</v>
      </c>
      <c r="W117" s="38">
        <f t="shared" si="54"/>
        <v>678.81229313459846</v>
      </c>
      <c r="X117" s="38">
        <f t="shared" si="54"/>
        <v>692.56913763850741</v>
      </c>
      <c r="Y117" s="38">
        <f t="shared" si="54"/>
        <v>691.55607473419536</v>
      </c>
      <c r="Z117" s="38">
        <f t="shared" si="54"/>
        <v>686.46080162490398</v>
      </c>
      <c r="AA117" s="38">
        <f t="shared" si="54"/>
        <v>657.46002885305779</v>
      </c>
      <c r="AB117" s="38">
        <f t="shared" si="54"/>
        <v>688.81859846687109</v>
      </c>
      <c r="AC117" s="38">
        <f t="shared" si="54"/>
        <v>699.55173866750829</v>
      </c>
      <c r="AD117" s="38">
        <f t="shared" si="54"/>
        <v>682.67011348542076</v>
      </c>
      <c r="AE117" s="38">
        <f t="shared" si="54"/>
        <v>696.50452546047143</v>
      </c>
      <c r="AF117" s="38">
        <f t="shared" si="54"/>
        <v>684.42095038612774</v>
      </c>
      <c r="AG117" s="38">
        <f t="shared" si="54"/>
        <v>668.62115484954245</v>
      </c>
      <c r="AH117" s="38">
        <f t="shared" si="54"/>
        <v>701.60683618127246</v>
      </c>
      <c r="AI117" s="38">
        <f t="shared" si="54"/>
        <v>705.02050179121204</v>
      </c>
      <c r="AJ117" s="38">
        <f t="shared" si="54"/>
        <v>703.25427945397291</v>
      </c>
      <c r="AK117" s="38">
        <f t="shared" si="54"/>
        <v>697.56381966504534</v>
      </c>
      <c r="AL117" s="38">
        <f t="shared" si="54"/>
        <v>674.50963353632801</v>
      </c>
      <c r="AM117" s="38">
        <f t="shared" si="54"/>
        <v>668.52205085173068</v>
      </c>
      <c r="AN117" s="38">
        <f t="shared" si="54"/>
        <v>686.53560029862047</v>
      </c>
      <c r="AO117" s="38">
        <f t="shared" si="54"/>
        <v>682.4472990932594</v>
      </c>
      <c r="AP117" s="38">
        <f t="shared" si="54"/>
        <v>674.24237853731381</v>
      </c>
      <c r="AQ117" s="38">
        <f t="shared" si="54"/>
        <v>688.81409083371761</v>
      </c>
      <c r="AR117" s="38">
        <f t="shared" si="54"/>
        <v>671.9916126249077</v>
      </c>
      <c r="AS117" s="38">
        <f t="shared" si="54"/>
        <v>680.68256810062462</v>
      </c>
      <c r="AT117" s="38">
        <f t="shared" si="54"/>
        <v>672.32094071384063</v>
      </c>
      <c r="AU117" s="38">
        <f t="shared" si="54"/>
        <v>688.18204829503645</v>
      </c>
      <c r="AV117" s="38">
        <f t="shared" si="54"/>
        <v>670.72133469776134</v>
      </c>
      <c r="AW117" s="38">
        <f t="shared" si="54"/>
        <v>709.80480694633707</v>
      </c>
    </row>
    <row r="118" spans="1:55">
      <c r="B118" s="12"/>
      <c r="C118" s="12"/>
      <c r="D118" s="12"/>
      <c r="E118" s="12"/>
      <c r="F118" s="12"/>
      <c r="G118" s="12"/>
      <c r="H118" s="84"/>
      <c r="I118" s="12"/>
      <c r="J118" s="12"/>
      <c r="K118" s="12"/>
      <c r="L118" s="12"/>
      <c r="M118" s="12"/>
      <c r="N118" s="12"/>
      <c r="O118" s="12"/>
      <c r="P118" s="12"/>
      <c r="Q118" s="12"/>
      <c r="R118" s="12"/>
      <c r="S118" s="34"/>
      <c r="T118" s="64"/>
      <c r="U118" s="64"/>
      <c r="V118" s="64"/>
      <c r="W118" s="64"/>
      <c r="X118" s="60"/>
      <c r="Y118" s="60"/>
      <c r="Z118" s="60"/>
      <c r="AA118" s="60"/>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row>
    <row r="119" spans="1:55">
      <c r="A119" s="45" t="s">
        <v>104</v>
      </c>
      <c r="B119" s="46"/>
      <c r="C119" s="46"/>
      <c r="D119" s="46"/>
      <c r="E119" s="46"/>
      <c r="F119" s="12"/>
      <c r="G119" s="46"/>
      <c r="H119" s="104"/>
      <c r="I119" s="46"/>
      <c r="J119" s="46"/>
      <c r="K119" s="46"/>
      <c r="L119" s="46"/>
      <c r="M119" s="46"/>
      <c r="N119" s="46"/>
      <c r="O119" s="46"/>
      <c r="P119" s="12"/>
      <c r="Q119" s="12"/>
      <c r="R119" s="34"/>
      <c r="S119" s="34"/>
      <c r="T119" s="64"/>
      <c r="U119" s="64"/>
      <c r="V119" s="64"/>
      <c r="W119" s="64"/>
      <c r="X119" s="60"/>
      <c r="Y119" s="115"/>
      <c r="Z119" s="115"/>
      <c r="AA119" s="115"/>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row>
    <row r="120" spans="1:55" ht="15.75" thickBot="1">
      <c r="A120" s="47" t="str">
        <f t="shared" ref="A120:AW125" si="55">A175</f>
        <v>T (C) HB1*</v>
      </c>
      <c r="B120" s="39">
        <f t="shared" si="55"/>
        <v>701.95710840639731</v>
      </c>
      <c r="C120" s="39">
        <f t="shared" si="55"/>
        <v>722.78154237331171</v>
      </c>
      <c r="D120" s="39">
        <f t="shared" si="55"/>
        <v>719.98053557065066</v>
      </c>
      <c r="E120" s="39">
        <f t="shared" si="55"/>
        <v>688.69451792291795</v>
      </c>
      <c r="F120" s="39">
        <f t="shared" si="55"/>
        <v>709.29183526688178</v>
      </c>
      <c r="G120" s="39">
        <f t="shared" si="55"/>
        <v>679.28815315267536</v>
      </c>
      <c r="H120" s="100">
        <f t="shared" si="55"/>
        <v>763.37769978377344</v>
      </c>
      <c r="I120" s="39">
        <f t="shared" si="55"/>
        <v>747.12578624757509</v>
      </c>
      <c r="J120" s="39">
        <f t="shared" si="55"/>
        <v>765.91155122829116</v>
      </c>
      <c r="K120" s="39">
        <f t="shared" si="55"/>
        <v>765.20081086046719</v>
      </c>
      <c r="L120" s="39">
        <f t="shared" si="55"/>
        <v>729.47929502662032</v>
      </c>
      <c r="M120" s="39">
        <f t="shared" si="55"/>
        <v>762.23501121577362</v>
      </c>
      <c r="N120" s="39">
        <f t="shared" si="55"/>
        <v>706.26515394597561</v>
      </c>
      <c r="O120" s="39">
        <f t="shared" si="55"/>
        <v>751.99543830653113</v>
      </c>
      <c r="P120" s="39">
        <f t="shared" si="55"/>
        <v>659.75128030925339</v>
      </c>
      <c r="Q120" s="39">
        <f t="shared" si="55"/>
        <v>708.97257760015123</v>
      </c>
      <c r="R120" s="39">
        <f t="shared" si="55"/>
        <v>721.85830428475003</v>
      </c>
      <c r="S120" s="39">
        <f t="shared" si="55"/>
        <v>719.11638245544407</v>
      </c>
      <c r="T120" s="38">
        <f t="shared" si="55"/>
        <v>742.16762057607934</v>
      </c>
      <c r="U120" s="38">
        <f t="shared" si="55"/>
        <v>685.82641890394427</v>
      </c>
      <c r="V120" s="38">
        <f t="shared" si="55"/>
        <v>687.69358684447434</v>
      </c>
      <c r="W120" s="38">
        <f t="shared" si="55"/>
        <v>698.06704013873059</v>
      </c>
      <c r="X120" s="39">
        <f t="shared" si="55"/>
        <v>708.0403942704487</v>
      </c>
      <c r="Y120" s="115">
        <f t="shared" si="55"/>
        <v>718.46548524960087</v>
      </c>
      <c r="Z120" s="115">
        <f t="shared" si="55"/>
        <v>682.81850446252065</v>
      </c>
      <c r="AA120" s="115">
        <f t="shared" si="55"/>
        <v>651.82439333584591</v>
      </c>
      <c r="AB120" s="38">
        <f t="shared" si="55"/>
        <v>718.54545628083895</v>
      </c>
      <c r="AC120" s="38">
        <f t="shared" si="55"/>
        <v>663.29705175742333</v>
      </c>
      <c r="AD120" s="38">
        <f t="shared" si="55"/>
        <v>671.25082714397354</v>
      </c>
      <c r="AE120" s="38">
        <f t="shared" si="55"/>
        <v>719.33964092073086</v>
      </c>
      <c r="AF120" s="38">
        <f t="shared" si="55"/>
        <v>695.68898984907366</v>
      </c>
      <c r="AG120" s="38">
        <f t="shared" si="55"/>
        <v>693.14215751452332</v>
      </c>
      <c r="AH120" s="38">
        <f t="shared" si="55"/>
        <v>689.6541090503506</v>
      </c>
      <c r="AI120" s="38">
        <f t="shared" si="55"/>
        <v>734.61049061864321</v>
      </c>
      <c r="AJ120" s="38">
        <f t="shared" si="55"/>
        <v>710.16586583067306</v>
      </c>
      <c r="AK120" s="38">
        <f t="shared" si="55"/>
        <v>693.85785758672898</v>
      </c>
      <c r="AL120" s="38">
        <f t="shared" si="55"/>
        <v>677.81139525767571</v>
      </c>
      <c r="AM120" s="38">
        <f t="shared" si="55"/>
        <v>690.64956975979396</v>
      </c>
      <c r="AN120" s="38">
        <f t="shared" si="55"/>
        <v>697.66081119388605</v>
      </c>
      <c r="AO120" s="38">
        <f t="shared" si="55"/>
        <v>707.83499265442106</v>
      </c>
      <c r="AP120" s="38">
        <f t="shared" si="55"/>
        <v>718.44231497264502</v>
      </c>
      <c r="AQ120" s="38">
        <f t="shared" si="55"/>
        <v>699.64940131520314</v>
      </c>
      <c r="AR120" s="38">
        <f t="shared" si="55"/>
        <v>685.92080000678641</v>
      </c>
      <c r="AS120" s="38">
        <f t="shared" si="55"/>
        <v>639.33733874473239</v>
      </c>
      <c r="AT120" s="38">
        <f t="shared" si="55"/>
        <v>666.57887331624977</v>
      </c>
      <c r="AU120" s="38">
        <f t="shared" si="55"/>
        <v>716.26160151119836</v>
      </c>
      <c r="AV120" s="38">
        <f t="shared" si="55"/>
        <v>687.61287448300709</v>
      </c>
      <c r="AW120" s="38">
        <f t="shared" si="55"/>
        <v>729.4040702464107</v>
      </c>
    </row>
    <row r="121" spans="1:55">
      <c r="A121" s="48" t="str">
        <f t="shared" si="55"/>
        <v xml:space="preserve">    P(Kb) HB1*</v>
      </c>
      <c r="B121" s="49">
        <f t="shared" si="55"/>
        <v>2.4551106597775871</v>
      </c>
      <c r="C121" s="49">
        <f t="shared" si="55"/>
        <v>2.5256099078091117</v>
      </c>
      <c r="D121" s="49">
        <f t="shared" si="55"/>
        <v>2.4647468254797218</v>
      </c>
      <c r="E121" s="49">
        <f t="shared" si="55"/>
        <v>2.1281381534568138</v>
      </c>
      <c r="F121" s="42">
        <f t="shared" si="55"/>
        <v>2.401778643641276</v>
      </c>
      <c r="G121" s="49">
        <f t="shared" si="55"/>
        <v>3.391286326949329</v>
      </c>
      <c r="H121" s="105">
        <f t="shared" si="55"/>
        <v>0.29261670240065052</v>
      </c>
      <c r="I121" s="49">
        <f t="shared" si="55"/>
        <v>1.8210458211181118</v>
      </c>
      <c r="J121" s="49">
        <f t="shared" si="55"/>
        <v>2.0631197170540343</v>
      </c>
      <c r="K121" s="49">
        <f t="shared" si="55"/>
        <v>1.743244144711561</v>
      </c>
      <c r="L121" s="49">
        <f t="shared" si="55"/>
        <v>2.7075819095426441</v>
      </c>
      <c r="M121" s="49">
        <f t="shared" si="55"/>
        <v>1.7960851816230754</v>
      </c>
      <c r="N121" s="49">
        <f t="shared" si="55"/>
        <v>3.2899039364529887</v>
      </c>
      <c r="O121" s="42">
        <f t="shared" si="55"/>
        <v>1.577597597255844</v>
      </c>
      <c r="P121" s="42">
        <f t="shared" si="55"/>
        <v>1.6841596427645191</v>
      </c>
      <c r="Q121" s="42">
        <f t="shared" si="55"/>
        <v>2.2417898977434443</v>
      </c>
      <c r="R121" s="39">
        <f t="shared" si="55"/>
        <v>1.9798505466185832</v>
      </c>
      <c r="S121" s="39">
        <f t="shared" si="55"/>
        <v>1.7205170514174841</v>
      </c>
      <c r="T121" s="116">
        <f t="shared" si="55"/>
        <v>1.6394585102856696</v>
      </c>
      <c r="U121" s="116">
        <f t="shared" si="55"/>
        <v>1.6888799659078586</v>
      </c>
      <c r="V121" s="116">
        <f t="shared" si="55"/>
        <v>1.7184336618203953</v>
      </c>
      <c r="W121" s="39">
        <f t="shared" si="55"/>
        <v>1.5699923199326256</v>
      </c>
      <c r="X121" s="39">
        <f t="shared" si="55"/>
        <v>1.9275247830385271</v>
      </c>
      <c r="Y121" s="115">
        <f t="shared" si="55"/>
        <v>2.0854719163218953</v>
      </c>
      <c r="Z121" s="115">
        <f t="shared" si="55"/>
        <v>2.6676334331202671</v>
      </c>
      <c r="AA121" s="115">
        <f t="shared" si="55"/>
        <v>1.3323772588707805</v>
      </c>
      <c r="AB121" s="116">
        <f t="shared" si="55"/>
        <v>1.7862324533275391</v>
      </c>
      <c r="AC121" s="116">
        <f t="shared" si="55"/>
        <v>4.0925791867661037</v>
      </c>
      <c r="AD121" s="116">
        <f t="shared" si="55"/>
        <v>2.1699776656178149</v>
      </c>
      <c r="AE121" s="116">
        <f t="shared" si="55"/>
        <v>2.0927989344031395</v>
      </c>
      <c r="AF121" s="116">
        <f t="shared" si="55"/>
        <v>2.5526250173798513</v>
      </c>
      <c r="AG121" s="116">
        <f t="shared" si="55"/>
        <v>1.1214484895431549</v>
      </c>
      <c r="AH121" s="116">
        <f t="shared" si="55"/>
        <v>3.0209881557821032</v>
      </c>
      <c r="AI121" s="116">
        <f t="shared" si="55"/>
        <v>2.0860667522506824</v>
      </c>
      <c r="AJ121" s="116">
        <f t="shared" si="55"/>
        <v>2.4841843578229033</v>
      </c>
      <c r="AK121" s="116">
        <f t="shared" si="55"/>
        <v>3.0195852095086133</v>
      </c>
      <c r="AL121" s="116">
        <f t="shared" si="55"/>
        <v>1.8922394456733826</v>
      </c>
      <c r="AM121" s="116">
        <f t="shared" si="55"/>
        <v>1.2939203644447488</v>
      </c>
      <c r="AN121" s="116">
        <f t="shared" si="55"/>
        <v>2.0447299245097099</v>
      </c>
      <c r="AO121" s="116">
        <f t="shared" si="55"/>
        <v>2.0866733891823483</v>
      </c>
      <c r="AP121" s="116">
        <f t="shared" si="55"/>
        <v>1.1954120566615583</v>
      </c>
      <c r="AQ121" s="116">
        <f t="shared" si="55"/>
        <v>2.1849174651533705</v>
      </c>
      <c r="AR121" s="116">
        <f t="shared" si="55"/>
        <v>1.5291714209171001</v>
      </c>
      <c r="AS121" s="116">
        <f t="shared" si="55"/>
        <v>3.4879726172889627</v>
      </c>
      <c r="AT121" s="116">
        <f t="shared" si="55"/>
        <v>1.8352006100317357</v>
      </c>
      <c r="AU121" s="116">
        <f t="shared" si="55"/>
        <v>1.9980521893195491</v>
      </c>
      <c r="AV121" s="116">
        <f t="shared" si="55"/>
        <v>1.4464843862864536</v>
      </c>
      <c r="AW121" s="116">
        <f t="shared" si="55"/>
        <v>2.5532949391180204</v>
      </c>
      <c r="AY121" s="66" t="s">
        <v>148</v>
      </c>
      <c r="AZ121" s="67"/>
      <c r="BA121" s="67"/>
      <c r="BB121" s="67" t="s">
        <v>3</v>
      </c>
      <c r="BC121" s="75"/>
    </row>
    <row r="122" spans="1:55">
      <c r="A122" s="50" t="str">
        <f t="shared" si="55"/>
        <v>T (C) HB2</v>
      </c>
      <c r="B122" s="51">
        <f t="shared" si="55"/>
        <v>679.32118411502813</v>
      </c>
      <c r="C122" s="51">
        <f t="shared" si="55"/>
        <v>704.54739178760633</v>
      </c>
      <c r="D122" s="51">
        <f t="shared" si="55"/>
        <v>666.60224570581079</v>
      </c>
      <c r="E122" s="51">
        <f t="shared" si="55"/>
        <v>670.26903998212538</v>
      </c>
      <c r="F122" s="51">
        <f t="shared" si="55"/>
        <v>675.88206891746631</v>
      </c>
      <c r="G122" s="51">
        <f t="shared" si="55"/>
        <v>657.97336604482643</v>
      </c>
      <c r="H122" s="106">
        <f t="shared" si="55"/>
        <v>626.57098904960117</v>
      </c>
      <c r="I122" s="51">
        <f t="shared" si="55"/>
        <v>703.97410774453363</v>
      </c>
      <c r="J122" s="51">
        <f t="shared" si="55"/>
        <v>722.2319893499722</v>
      </c>
      <c r="K122" s="51">
        <f t="shared" si="55"/>
        <v>718.43918835808859</v>
      </c>
      <c r="L122" s="51">
        <f t="shared" si="55"/>
        <v>683.20877236216324</v>
      </c>
      <c r="M122" s="51">
        <f t="shared" si="55"/>
        <v>724.91191105424718</v>
      </c>
      <c r="N122" s="51">
        <f t="shared" si="55"/>
        <v>695.1829514555227</v>
      </c>
      <c r="O122" s="52">
        <f t="shared" si="55"/>
        <v>674.04009345056465</v>
      </c>
      <c r="P122" s="52">
        <f>P177</f>
        <v>611.06309664457297</v>
      </c>
      <c r="Q122" s="52">
        <f t="shared" si="55"/>
        <v>655.68975527923828</v>
      </c>
      <c r="R122" s="52">
        <f t="shared" si="55"/>
        <v>694.29340648707205</v>
      </c>
      <c r="S122" s="52">
        <f t="shared" si="55"/>
        <v>707.81908248708248</v>
      </c>
      <c r="T122" s="117">
        <f t="shared" si="55"/>
        <v>680.13311227990175</v>
      </c>
      <c r="U122" s="117">
        <f t="shared" si="55"/>
        <v>655.5706728534642</v>
      </c>
      <c r="V122" s="117">
        <f t="shared" si="55"/>
        <v>667.4874011627935</v>
      </c>
      <c r="W122" s="52">
        <f t="shared" si="55"/>
        <v>678.85429843882093</v>
      </c>
      <c r="X122" s="52">
        <f t="shared" si="55"/>
        <v>687.33164289451497</v>
      </c>
      <c r="Y122" s="52">
        <f t="shared" si="55"/>
        <v>663.51961129496738</v>
      </c>
      <c r="Z122" s="52">
        <f t="shared" si="55"/>
        <v>656.68795629425813</v>
      </c>
      <c r="AA122" s="52">
        <f t="shared" si="55"/>
        <v>635.39394570669083</v>
      </c>
      <c r="AB122" s="52">
        <f t="shared" si="55"/>
        <v>670.86757782668985</v>
      </c>
      <c r="AC122" s="117">
        <f t="shared" si="55"/>
        <v>654.52181349796592</v>
      </c>
      <c r="AD122" s="117">
        <f t="shared" si="55"/>
        <v>651.17895937242884</v>
      </c>
      <c r="AE122" s="117">
        <f t="shared" si="55"/>
        <v>690.41384671546518</v>
      </c>
      <c r="AF122" s="117">
        <f t="shared" si="55"/>
        <v>652.12295538810815</v>
      </c>
      <c r="AG122" s="117">
        <f t="shared" si="55"/>
        <v>662.48846231181324</v>
      </c>
      <c r="AH122" s="117">
        <f t="shared" si="55"/>
        <v>666.10927309534634</v>
      </c>
      <c r="AI122" s="117">
        <f t="shared" si="55"/>
        <v>690.94135230982192</v>
      </c>
      <c r="AJ122" s="117">
        <f t="shared" si="55"/>
        <v>686.71734040272702</v>
      </c>
      <c r="AK122" s="117">
        <f t="shared" si="55"/>
        <v>664.22840365355057</v>
      </c>
      <c r="AL122" s="117">
        <f t="shared" si="55"/>
        <v>658.64562149363906</v>
      </c>
      <c r="AM122" s="117">
        <f t="shared" si="55"/>
        <v>670.90873656145266</v>
      </c>
      <c r="AN122" s="117">
        <f t="shared" si="55"/>
        <v>666.26849592503618</v>
      </c>
      <c r="AO122" s="117">
        <f t="shared" si="55"/>
        <v>662.3318721751574</v>
      </c>
      <c r="AP122" s="117">
        <f t="shared" si="55"/>
        <v>662.9429935776767</v>
      </c>
      <c r="AQ122" s="117">
        <f t="shared" si="55"/>
        <v>667.6365578820479</v>
      </c>
      <c r="AR122" s="117">
        <f t="shared" si="55"/>
        <v>664.2301070151741</v>
      </c>
      <c r="AS122" s="117">
        <f t="shared" si="55"/>
        <v>629.7906851977242</v>
      </c>
      <c r="AT122" s="117">
        <f t="shared" si="55"/>
        <v>648.63112906963329</v>
      </c>
      <c r="AU122" s="117">
        <f t="shared" si="55"/>
        <v>673.70017897217826</v>
      </c>
      <c r="AV122" s="117">
        <f t="shared" si="55"/>
        <v>661.85196588469444</v>
      </c>
      <c r="AW122" s="117">
        <f t="shared" si="55"/>
        <v>689.76226921026716</v>
      </c>
      <c r="AY122" s="68" t="s">
        <v>1</v>
      </c>
      <c r="AZ122" s="125">
        <v>683</v>
      </c>
      <c r="BA122" s="70" t="s">
        <v>147</v>
      </c>
      <c r="BB122" s="69">
        <v>23</v>
      </c>
      <c r="BC122" s="76" t="s">
        <v>157</v>
      </c>
    </row>
    <row r="123" spans="1:55" ht="15.75" thickBot="1">
      <c r="A123" s="53" t="str">
        <f t="shared" si="55"/>
        <v xml:space="preserve">   P(Kb) HB2</v>
      </c>
      <c r="B123" s="54">
        <f t="shared" si="55"/>
        <v>2.6685795962438075</v>
      </c>
      <c r="C123" s="54">
        <f t="shared" si="55"/>
        <v>2.7581024998867001</v>
      </c>
      <c r="D123" s="54">
        <f t="shared" si="55"/>
        <v>3.0025036771582778</v>
      </c>
      <c r="E123" s="54">
        <f t="shared" si="55"/>
        <v>2.264992068986555</v>
      </c>
      <c r="F123" s="55">
        <f t="shared" si="55"/>
        <v>2.7263099843053746</v>
      </c>
      <c r="G123" s="54">
        <f t="shared" si="55"/>
        <v>3.5541476649240251</v>
      </c>
      <c r="H123" s="107">
        <f>H178</f>
        <v>1.4009421307687497</v>
      </c>
      <c r="I123" s="54">
        <f t="shared" si="55"/>
        <v>2.4145579248211901</v>
      </c>
      <c r="J123" s="54">
        <f t="shared" si="55"/>
        <v>2.8018811461484896</v>
      </c>
      <c r="K123" s="54">
        <f t="shared" si="55"/>
        <v>2.497830502846909</v>
      </c>
      <c r="L123" s="54">
        <f t="shared" si="55"/>
        <v>3.2734866285173236</v>
      </c>
      <c r="M123" s="54">
        <f t="shared" si="55"/>
        <v>2.4063438634946119</v>
      </c>
      <c r="N123" s="54">
        <f t="shared" si="55"/>
        <v>3.4216973796231569</v>
      </c>
      <c r="O123" s="54">
        <f t="shared" si="55"/>
        <v>2.5097210770070753</v>
      </c>
      <c r="P123" s="54">
        <f t="shared" si="55"/>
        <v>1.7384644371055211</v>
      </c>
      <c r="Q123" s="54">
        <f t="shared" si="55"/>
        <v>2.6793307735953236</v>
      </c>
      <c r="R123" s="108">
        <f t="shared" si="55"/>
        <v>2.2906384391035948</v>
      </c>
      <c r="S123" s="108">
        <f t="shared" si="55"/>
        <v>1.8508538714192329</v>
      </c>
      <c r="T123" s="108">
        <f t="shared" si="55"/>
        <v>2.3581100497452567</v>
      </c>
      <c r="U123" s="108">
        <f t="shared" si="55"/>
        <v>1.8618723535289896</v>
      </c>
      <c r="V123" s="108">
        <f t="shared" si="55"/>
        <v>1.8524962357449404</v>
      </c>
      <c r="W123" s="108">
        <f t="shared" si="55"/>
        <v>1.7219250404633184</v>
      </c>
      <c r="X123" s="108">
        <f t="shared" si="55"/>
        <v>2.1279732437578343</v>
      </c>
      <c r="Y123" s="108">
        <f t="shared" si="55"/>
        <v>2.5928022317417763</v>
      </c>
      <c r="Z123" s="108">
        <f t="shared" si="55"/>
        <v>2.8470397914008565</v>
      </c>
      <c r="AA123" s="108">
        <f t="shared" si="55"/>
        <v>1.3595364011196278</v>
      </c>
      <c r="AB123" s="108">
        <f t="shared" si="55"/>
        <v>2.2287600940802181</v>
      </c>
      <c r="AC123" s="108">
        <f t="shared" si="55"/>
        <v>4.155498821856062</v>
      </c>
      <c r="AD123" s="108">
        <f t="shared" si="55"/>
        <v>2.2710652054458409</v>
      </c>
      <c r="AE123" s="108">
        <f t="shared" si="55"/>
        <v>2.4106470152287298</v>
      </c>
      <c r="AF123" s="108">
        <f t="shared" si="55"/>
        <v>2.8745465394971856</v>
      </c>
      <c r="AG123" s="108">
        <f t="shared" si="55"/>
        <v>1.3029757741072208</v>
      </c>
      <c r="AH123" s="108">
        <f t="shared" si="55"/>
        <v>3.2195098964129989</v>
      </c>
      <c r="AI123" s="108">
        <f t="shared" si="55"/>
        <v>2.6214916468840777</v>
      </c>
      <c r="AJ123" s="108">
        <f t="shared" si="55"/>
        <v>2.7320430061261614</v>
      </c>
      <c r="AK123" s="108">
        <f t="shared" si="55"/>
        <v>3.2753407528993392</v>
      </c>
      <c r="AL123" s="108">
        <f t="shared" si="55"/>
        <v>1.9996159545269414</v>
      </c>
      <c r="AM123" s="108">
        <f t="shared" si="55"/>
        <v>1.4221594132647581</v>
      </c>
      <c r="AN123" s="108">
        <f t="shared" si="55"/>
        <v>2.2875388572786872</v>
      </c>
      <c r="AO123" s="108">
        <f t="shared" si="55"/>
        <v>2.4654565960941643</v>
      </c>
      <c r="AP123" s="108">
        <f t="shared" si="55"/>
        <v>1.6371443241393928</v>
      </c>
      <c r="AQ123" s="108">
        <f t="shared" si="55"/>
        <v>2.4461391505029986</v>
      </c>
      <c r="AR123" s="108">
        <f t="shared" si="55"/>
        <v>1.6604345754661936</v>
      </c>
      <c r="AS123" s="108">
        <f t="shared" si="55"/>
        <v>3.5184671798419851</v>
      </c>
      <c r="AT123" s="108">
        <f t="shared" si="55"/>
        <v>1.9090837820353825</v>
      </c>
      <c r="AU123" s="108">
        <f t="shared" si="55"/>
        <v>2.4053998673151362</v>
      </c>
      <c r="AV123" s="108">
        <f t="shared" si="55"/>
        <v>1.5988767903962586</v>
      </c>
      <c r="AW123" s="108">
        <f t="shared" si="55"/>
        <v>3.0454326489584438</v>
      </c>
      <c r="AY123" s="71" t="s">
        <v>2</v>
      </c>
      <c r="AZ123" s="72">
        <v>2.8</v>
      </c>
      <c r="BA123" s="82" t="s">
        <v>147</v>
      </c>
      <c r="BB123" s="72">
        <v>0.4</v>
      </c>
      <c r="BC123" s="77" t="s">
        <v>150</v>
      </c>
    </row>
    <row r="124" spans="1:55">
      <c r="A124" s="47" t="str">
        <f t="shared" si="55"/>
        <v>T (C) BH</v>
      </c>
      <c r="B124" s="39">
        <f t="shared" si="55"/>
        <v>704.4370219332551</v>
      </c>
      <c r="C124" s="39">
        <f t="shared" si="55"/>
        <v>725.50831788205323</v>
      </c>
      <c r="D124" s="39">
        <f t="shared" si="55"/>
        <v>708.42590741971185</v>
      </c>
      <c r="E124" s="39">
        <f t="shared" si="55"/>
        <v>690.69766512248179</v>
      </c>
      <c r="F124" s="39">
        <f t="shared" si="55"/>
        <v>708.56982144870187</v>
      </c>
      <c r="G124" s="39">
        <f t="shared" si="55"/>
        <v>702.9098108362524</v>
      </c>
      <c r="H124" s="100">
        <f t="shared" si="55"/>
        <v>686.5634650902731</v>
      </c>
      <c r="I124" s="39">
        <f t="shared" si="55"/>
        <v>718.63701971755484</v>
      </c>
      <c r="J124" s="39">
        <f t="shared" si="55"/>
        <v>743.34063800352249</v>
      </c>
      <c r="K124" s="39">
        <f t="shared" si="55"/>
        <v>736.69987252945464</v>
      </c>
      <c r="L124" s="39">
        <f t="shared" si="55"/>
        <v>727.77616320997049</v>
      </c>
      <c r="M124" s="39">
        <f t="shared" si="55"/>
        <v>738.77170115670049</v>
      </c>
      <c r="N124" s="39">
        <f t="shared" si="55"/>
        <v>724.34061535896672</v>
      </c>
      <c r="O124" s="39">
        <f t="shared" si="55"/>
        <v>709.62612063095742</v>
      </c>
      <c r="P124" s="39">
        <f t="shared" si="55"/>
        <v>659.05743217533279</v>
      </c>
      <c r="Q124" s="39">
        <f t="shared" si="55"/>
        <v>697.79046999978482</v>
      </c>
      <c r="R124" s="39">
        <f t="shared" si="55"/>
        <v>717.45105241662816</v>
      </c>
      <c r="S124" s="39">
        <f t="shared" si="55"/>
        <v>717.82536421228417</v>
      </c>
      <c r="T124" s="38">
        <f t="shared" si="55"/>
        <v>707.53873032720799</v>
      </c>
      <c r="U124" s="38">
        <f t="shared" si="55"/>
        <v>667.26056902495714</v>
      </c>
      <c r="V124" s="38">
        <f t="shared" si="55"/>
        <v>678.42620138042741</v>
      </c>
      <c r="W124" s="38">
        <f t="shared" si="55"/>
        <v>679.1779798733794</v>
      </c>
      <c r="X124" s="39">
        <f t="shared" si="55"/>
        <v>694.77030285497437</v>
      </c>
      <c r="Y124" s="115">
        <f t="shared" si="55"/>
        <v>693.73183338031902</v>
      </c>
      <c r="Z124" s="115">
        <f t="shared" si="55"/>
        <v>687.94654234399718</v>
      </c>
      <c r="AA124" s="115">
        <f t="shared" si="55"/>
        <v>656.38733653043664</v>
      </c>
      <c r="AB124" s="38">
        <f t="shared" si="55"/>
        <v>690.47150142197654</v>
      </c>
      <c r="AC124" s="38">
        <f t="shared" si="55"/>
        <v>704.10152607543716</v>
      </c>
      <c r="AD124" s="38">
        <f t="shared" si="55"/>
        <v>683.51447972062761</v>
      </c>
      <c r="AE124" s="38">
        <f t="shared" si="55"/>
        <v>699.49608211950795</v>
      </c>
      <c r="AF124" s="38">
        <f t="shared" si="55"/>
        <v>685.61650681172853</v>
      </c>
      <c r="AG124" s="38">
        <f t="shared" si="55"/>
        <v>668.1547037580749</v>
      </c>
      <c r="AH124" s="38">
        <f t="shared" si="55"/>
        <v>705.97019119121285</v>
      </c>
      <c r="AI124" s="38">
        <f t="shared" si="55"/>
        <v>709.77158640814434</v>
      </c>
      <c r="AJ124" s="38">
        <f t="shared" si="55"/>
        <v>707.70388003128903</v>
      </c>
      <c r="AK124" s="38">
        <f t="shared" si="55"/>
        <v>701.14430265441183</v>
      </c>
      <c r="AL124" s="38">
        <f t="shared" si="55"/>
        <v>674.46333319862185</v>
      </c>
      <c r="AM124" s="38">
        <f t="shared" si="55"/>
        <v>668.02770242196186</v>
      </c>
      <c r="AN124" s="38">
        <f t="shared" si="55"/>
        <v>687.8886134539523</v>
      </c>
      <c r="AO124" s="38">
        <f t="shared" si="55"/>
        <v>683.30811081085233</v>
      </c>
      <c r="AP124" s="38">
        <f t="shared" si="55"/>
        <v>674.17677599032675</v>
      </c>
      <c r="AQ124" s="38">
        <f t="shared" si="55"/>
        <v>690.53390139493661</v>
      </c>
      <c r="AR124" s="38">
        <f t="shared" si="55"/>
        <v>671.73708387552222</v>
      </c>
      <c r="AS124" s="38">
        <f t="shared" si="55"/>
        <v>681.45166912267121</v>
      </c>
      <c r="AT124" s="38">
        <f t="shared" si="55"/>
        <v>672.08240652542031</v>
      </c>
      <c r="AU124" s="38">
        <f t="shared" si="55"/>
        <v>689.81131406439204</v>
      </c>
      <c r="AV124" s="38">
        <f t="shared" si="55"/>
        <v>670.37217451485071</v>
      </c>
      <c r="AW124" s="38">
        <f t="shared" si="55"/>
        <v>716.01937597928054</v>
      </c>
    </row>
    <row r="125" spans="1:55">
      <c r="A125" s="48" t="str">
        <f t="shared" si="55"/>
        <v xml:space="preserve">   P(Kb) BH</v>
      </c>
      <c r="B125" s="49">
        <f t="shared" si="55"/>
        <v>2.4278444789211964</v>
      </c>
      <c r="C125" s="49">
        <f t="shared" si="55"/>
        <v>2.4872826535733776</v>
      </c>
      <c r="D125" s="49">
        <f t="shared" si="55"/>
        <v>2.6112517101805777</v>
      </c>
      <c r="E125" s="49">
        <f t="shared" si="55"/>
        <v>2.1107112313422567</v>
      </c>
      <c r="F125" s="42">
        <f t="shared" si="55"/>
        <v>2.4102619717227696</v>
      </c>
      <c r="G125" s="49">
        <f t="shared" si="55"/>
        <v>3.1446876709431173</v>
      </c>
      <c r="H125" s="105">
        <f t="shared" si="55"/>
        <v>1.2019335668585955</v>
      </c>
      <c r="I125" s="49">
        <f t="shared" si="55"/>
        <v>2.2389000022657601</v>
      </c>
      <c r="J125" s="49">
        <f t="shared" si="55"/>
        <v>2.4745401188082399</v>
      </c>
      <c r="K125" s="49">
        <f t="shared" si="55"/>
        <v>2.2355748045240151</v>
      </c>
      <c r="L125" s="49">
        <f t="shared" si="55"/>
        <v>2.7331392974586568</v>
      </c>
      <c r="M125" s="49">
        <f t="shared" ref="M125:AW125" si="56">M180</f>
        <v>2.1999806489214424</v>
      </c>
      <c r="N125" s="49">
        <f t="shared" si="56"/>
        <v>3.0421190217430243</v>
      </c>
      <c r="O125" s="49">
        <f t="shared" si="56"/>
        <v>2.1781203083295875</v>
      </c>
      <c r="P125" s="42">
        <f t="shared" si="56"/>
        <v>1.687007583332212</v>
      </c>
      <c r="Q125" s="42">
        <f t="shared" si="56"/>
        <v>2.3629346163473599</v>
      </c>
      <c r="R125" s="39">
        <f t="shared" si="56"/>
        <v>2.0358979345618891</v>
      </c>
      <c r="S125" s="39">
        <f t="shared" si="56"/>
        <v>1.7362160957008581</v>
      </c>
      <c r="T125" s="38">
        <f t="shared" si="56"/>
        <v>2.0997316033380788</v>
      </c>
      <c r="U125" s="38">
        <f t="shared" si="56"/>
        <v>1.8085506956910371</v>
      </c>
      <c r="V125" s="38">
        <f t="shared" si="56"/>
        <v>1.7862340726048638</v>
      </c>
      <c r="W125" s="38">
        <f t="shared" si="56"/>
        <v>1.7197461920026478</v>
      </c>
      <c r="X125" s="39">
        <f t="shared" si="56"/>
        <v>2.062119413314226</v>
      </c>
      <c r="Y125" s="60">
        <f t="shared" si="56"/>
        <v>2.3603855265854499</v>
      </c>
      <c r="Z125" s="39">
        <f t="shared" si="56"/>
        <v>2.6224419365955591</v>
      </c>
      <c r="AA125" s="39">
        <f t="shared" si="56"/>
        <v>1.3188686920932837</v>
      </c>
      <c r="AB125" s="38">
        <f t="shared" si="56"/>
        <v>2.0810817469705909</v>
      </c>
      <c r="AC125" s="38">
        <f t="shared" si="56"/>
        <v>3.6740038183229098</v>
      </c>
      <c r="AD125" s="38">
        <f t="shared" si="56"/>
        <v>2.0835163153967171</v>
      </c>
      <c r="AE125" s="38">
        <f t="shared" si="56"/>
        <v>2.3220725830282052</v>
      </c>
      <c r="AF125" s="38">
        <f t="shared" si="56"/>
        <v>2.6480651662324663</v>
      </c>
      <c r="AG125" s="38">
        <f t="shared" si="56"/>
        <v>1.2782392564594709</v>
      </c>
      <c r="AH125" s="38">
        <f t="shared" si="56"/>
        <v>2.8429098902086278</v>
      </c>
      <c r="AI125" s="38">
        <f t="shared" si="56"/>
        <v>2.4197460362896859</v>
      </c>
      <c r="AJ125" s="38">
        <f t="shared" si="56"/>
        <v>2.5134263994602644</v>
      </c>
      <c r="AK125" s="38">
        <f t="shared" si="56"/>
        <v>2.939937006887253</v>
      </c>
      <c r="AL125" s="38">
        <f t="shared" si="56"/>
        <v>1.9142954002379653</v>
      </c>
      <c r="AM125" s="38">
        <f t="shared" si="56"/>
        <v>1.4368157767098713</v>
      </c>
      <c r="AN125" s="38">
        <f t="shared" si="56"/>
        <v>2.1334733366478051</v>
      </c>
      <c r="AO125" s="38">
        <f t="shared" si="56"/>
        <v>2.3228864964275351</v>
      </c>
      <c r="AP125" s="38">
        <f t="shared" si="56"/>
        <v>1.5787030947949117</v>
      </c>
      <c r="AQ125" s="38">
        <f t="shared" si="56"/>
        <v>2.2722986752905534</v>
      </c>
      <c r="AR125" s="38">
        <f t="shared" si="56"/>
        <v>1.6216370658843222</v>
      </c>
      <c r="AS125" s="38">
        <f t="shared" si="56"/>
        <v>3.2179424856184444</v>
      </c>
      <c r="AT125" s="38">
        <f t="shared" si="56"/>
        <v>1.8045064575371847</v>
      </c>
      <c r="AU125" s="38">
        <f t="shared" si="56"/>
        <v>2.2777443676263953</v>
      </c>
      <c r="AV125" s="38">
        <f t="shared" si="56"/>
        <v>1.5576231826112037</v>
      </c>
      <c r="AW125" s="38">
        <f t="shared" si="56"/>
        <v>2.7413494879544769</v>
      </c>
    </row>
    <row r="126" spans="1:55">
      <c r="A126" s="57" t="s">
        <v>105</v>
      </c>
      <c r="B126" s="18" t="s">
        <v>106</v>
      </c>
      <c r="C126" s="18"/>
      <c r="D126" s="28"/>
      <c r="E126" s="28"/>
      <c r="F126" s="34"/>
      <c r="G126" s="28"/>
      <c r="H126" s="98"/>
      <c r="I126" s="28"/>
      <c r="J126" s="28"/>
      <c r="K126" s="28"/>
      <c r="L126" s="18"/>
      <c r="M126" s="18"/>
      <c r="N126" s="18"/>
      <c r="O126" s="28"/>
      <c r="P126" s="34"/>
      <c r="Q126" s="34"/>
      <c r="R126" s="34"/>
      <c r="S126" s="34"/>
      <c r="T126" s="28"/>
      <c r="U126" s="28"/>
      <c r="V126" s="28"/>
      <c r="W126" s="28"/>
      <c r="X126" s="34"/>
      <c r="Y126" s="34"/>
      <c r="Z126" s="115"/>
      <c r="AA126" s="115"/>
      <c r="AB126" s="28"/>
      <c r="AC126" s="28"/>
      <c r="AD126" s="28"/>
      <c r="AE126" s="28"/>
      <c r="AF126" s="28"/>
      <c r="AG126" s="28"/>
      <c r="AH126" s="28"/>
      <c r="AI126" s="28"/>
      <c r="AJ126" s="28"/>
      <c r="AK126" s="28"/>
      <c r="AL126" s="28"/>
      <c r="AM126" s="28"/>
      <c r="AN126" s="28"/>
      <c r="AO126" s="28"/>
      <c r="AP126" s="28"/>
      <c r="AQ126" s="28"/>
      <c r="AR126" s="28"/>
      <c r="AS126" s="28"/>
      <c r="AT126" s="28"/>
      <c r="AU126" s="28"/>
      <c r="AV126" s="28"/>
      <c r="AW126" s="28"/>
    </row>
    <row r="127" spans="1:55">
      <c r="A127" s="59"/>
      <c r="B127" s="18" t="s">
        <v>107</v>
      </c>
      <c r="C127" s="60"/>
      <c r="D127" s="60"/>
      <c r="E127" s="55"/>
      <c r="F127" s="51"/>
      <c r="G127" s="55"/>
      <c r="H127" s="106"/>
      <c r="I127" s="42"/>
      <c r="J127" s="39"/>
      <c r="K127" s="34"/>
      <c r="L127" s="18"/>
      <c r="M127" s="60"/>
      <c r="N127" s="60"/>
      <c r="O127" s="55"/>
      <c r="P127" s="51"/>
      <c r="Q127" s="42"/>
      <c r="R127" s="34"/>
      <c r="S127" s="34"/>
      <c r="T127" s="34"/>
      <c r="U127" s="34"/>
      <c r="V127" s="34"/>
      <c r="W127" s="34"/>
      <c r="X127" s="34"/>
      <c r="Y127" s="118"/>
      <c r="Z127" s="115"/>
      <c r="AA127" s="115"/>
      <c r="AB127" s="34"/>
      <c r="AC127" s="34"/>
      <c r="AD127" s="34"/>
      <c r="AE127" s="34"/>
      <c r="AF127" s="34"/>
      <c r="AG127" s="34"/>
      <c r="AH127" s="34"/>
      <c r="AI127" s="34"/>
      <c r="AJ127" s="34"/>
      <c r="AK127" s="34"/>
      <c r="AL127" s="34"/>
      <c r="AM127" s="34"/>
      <c r="AN127" s="34"/>
      <c r="AO127" s="34"/>
      <c r="AP127" s="34"/>
      <c r="AQ127" s="34"/>
      <c r="AR127" s="34"/>
      <c r="AS127" s="34"/>
      <c r="AT127" s="34"/>
      <c r="AU127" s="34"/>
      <c r="AV127" s="34"/>
      <c r="AW127" s="34"/>
    </row>
    <row r="128" spans="1:55">
      <c r="A128" s="59"/>
      <c r="B128" s="18" t="s">
        <v>108</v>
      </c>
      <c r="C128" s="60"/>
      <c r="D128" s="60"/>
      <c r="E128" s="55"/>
      <c r="F128" s="51"/>
      <c r="G128" s="55"/>
      <c r="H128" s="106"/>
      <c r="I128" s="42"/>
      <c r="J128" s="39"/>
      <c r="K128" s="34"/>
      <c r="L128" s="18"/>
      <c r="M128" s="60"/>
      <c r="N128" s="60"/>
      <c r="O128" s="55"/>
      <c r="P128" s="51"/>
      <c r="Q128" s="42"/>
      <c r="R128" s="34"/>
      <c r="S128" s="34"/>
      <c r="T128" s="34"/>
      <c r="U128" s="34"/>
      <c r="V128" s="34"/>
      <c r="W128" s="34"/>
      <c r="X128" s="34"/>
      <c r="Y128" s="118"/>
      <c r="Z128" s="115"/>
      <c r="AA128" s="115"/>
      <c r="AB128" s="34"/>
      <c r="AC128" s="34"/>
      <c r="AD128" s="34"/>
      <c r="AE128" s="34"/>
      <c r="AF128" s="34"/>
      <c r="AG128" s="34"/>
      <c r="AH128" s="34"/>
      <c r="AI128" s="34"/>
      <c r="AJ128" s="34"/>
      <c r="AK128" s="34"/>
      <c r="AL128" s="34"/>
      <c r="AM128" s="34"/>
      <c r="AN128" s="34"/>
      <c r="AO128" s="34"/>
      <c r="AP128" s="34"/>
      <c r="AQ128" s="34"/>
      <c r="AR128" s="34"/>
      <c r="AS128" s="34"/>
      <c r="AT128" s="34"/>
      <c r="AU128" s="34"/>
      <c r="AV128" s="34"/>
      <c r="AW128" s="34"/>
    </row>
    <row r="129" spans="1:49">
      <c r="A129" s="59"/>
      <c r="B129" s="20"/>
      <c r="C129" s="60"/>
      <c r="D129" s="60"/>
      <c r="E129" s="55"/>
      <c r="F129" s="51"/>
      <c r="G129" s="55"/>
      <c r="H129" s="106"/>
      <c r="I129" s="42"/>
      <c r="J129" s="39"/>
      <c r="K129" s="34"/>
      <c r="L129" s="20"/>
      <c r="M129" s="60"/>
      <c r="N129" s="60"/>
      <c r="O129" s="55"/>
      <c r="P129" s="51"/>
      <c r="Q129" s="42"/>
      <c r="R129" s="34"/>
      <c r="S129" s="34"/>
      <c r="T129" s="34"/>
      <c r="U129" s="34"/>
      <c r="V129" s="34"/>
      <c r="W129" s="34"/>
      <c r="X129" s="34"/>
      <c r="Y129" s="118"/>
      <c r="Z129" s="115"/>
      <c r="AA129" s="115"/>
      <c r="AB129" s="34"/>
      <c r="AC129" s="34"/>
      <c r="AD129" s="34"/>
      <c r="AE129" s="34"/>
      <c r="AF129" s="34"/>
      <c r="AG129" s="34"/>
      <c r="AH129" s="34"/>
      <c r="AI129" s="34"/>
      <c r="AJ129" s="34"/>
      <c r="AK129" s="34"/>
      <c r="AL129" s="34"/>
      <c r="AM129" s="34"/>
      <c r="AN129" s="34"/>
      <c r="AO129" s="34"/>
      <c r="AP129" s="34"/>
      <c r="AQ129" s="34"/>
      <c r="AR129" s="34"/>
      <c r="AS129" s="34"/>
      <c r="AT129" s="34"/>
      <c r="AU129" s="34"/>
      <c r="AV129" s="34"/>
      <c r="AW129" s="34"/>
    </row>
    <row r="130" spans="1:49">
      <c r="A130" s="61" t="s">
        <v>109</v>
      </c>
      <c r="B130" s="42"/>
      <c r="C130" s="39"/>
      <c r="D130" s="34"/>
      <c r="E130" s="34"/>
      <c r="F130" s="34"/>
      <c r="G130" s="34"/>
      <c r="H130" s="63"/>
      <c r="I130" s="34"/>
      <c r="J130" s="34"/>
      <c r="K130" s="34"/>
      <c r="L130" s="42"/>
      <c r="M130" s="39"/>
      <c r="N130" s="39"/>
      <c r="O130" s="34"/>
      <c r="P130" s="34"/>
      <c r="Q130" s="34"/>
      <c r="R130" s="34"/>
      <c r="S130" s="34"/>
      <c r="T130" s="34"/>
      <c r="U130" s="34"/>
      <c r="V130" s="34"/>
      <c r="W130" s="34"/>
      <c r="X130" s="34"/>
      <c r="Y130" s="118"/>
      <c r="Z130" s="115"/>
      <c r="AA130" s="115"/>
      <c r="AB130" s="34"/>
      <c r="AC130" s="34"/>
      <c r="AD130" s="34"/>
      <c r="AE130" s="34"/>
      <c r="AF130" s="34"/>
      <c r="AG130" s="34"/>
      <c r="AH130" s="34"/>
      <c r="AI130" s="34"/>
      <c r="AJ130" s="34"/>
      <c r="AK130" s="34"/>
      <c r="AL130" s="34"/>
      <c r="AM130" s="34"/>
      <c r="AN130" s="34"/>
      <c r="AO130" s="34"/>
      <c r="AP130" s="34"/>
      <c r="AQ130" s="34"/>
      <c r="AR130" s="34"/>
      <c r="AS130" s="34"/>
      <c r="AT130" s="34"/>
      <c r="AU130" s="34"/>
      <c r="AV130" s="34"/>
      <c r="AW130" s="34"/>
    </row>
    <row r="131" spans="1:49">
      <c r="A131" s="39" t="s">
        <v>110</v>
      </c>
      <c r="B131" s="39">
        <f t="shared" ref="B131:AW131" si="57">IF(B59&lt;0.345,1204*B59+545,273*B59+877)</f>
        <v>646.39710328901117</v>
      </c>
      <c r="C131" s="39">
        <f t="shared" si="57"/>
        <v>668.68640898963065</v>
      </c>
      <c r="D131" s="39">
        <f t="shared" si="57"/>
        <v>627.48912076496345</v>
      </c>
      <c r="E131" s="39">
        <f t="shared" si="57"/>
        <v>642.27541951261185</v>
      </c>
      <c r="F131" s="39">
        <f t="shared" si="57"/>
        <v>621.10321151633786</v>
      </c>
      <c r="G131" s="39">
        <f t="shared" si="57"/>
        <v>717.90538782232352</v>
      </c>
      <c r="H131" s="100">
        <f t="shared" si="57"/>
        <v>652.10850826060005</v>
      </c>
      <c r="I131" s="39">
        <f t="shared" si="57"/>
        <v>672.536820030993</v>
      </c>
      <c r="J131" s="39">
        <f t="shared" si="57"/>
        <v>686.38344646202211</v>
      </c>
      <c r="K131" s="39">
        <f t="shared" si="57"/>
        <v>671.07050420709265</v>
      </c>
      <c r="L131" s="39">
        <f t="shared" si="57"/>
        <v>688.07125282522713</v>
      </c>
      <c r="M131" s="39">
        <f t="shared" si="57"/>
        <v>681.99512503484164</v>
      </c>
      <c r="N131" s="39">
        <f t="shared" si="57"/>
        <v>683.59880814384383</v>
      </c>
      <c r="O131" s="39">
        <f t="shared" si="57"/>
        <v>675.9797803334701</v>
      </c>
      <c r="P131" s="39">
        <f t="shared" si="57"/>
        <v>637.28823612694964</v>
      </c>
      <c r="Q131" s="39">
        <f t="shared" si="57"/>
        <v>652.96208147280231</v>
      </c>
      <c r="R131" s="60">
        <f t="shared" si="57"/>
        <v>677.6165875295568</v>
      </c>
      <c r="S131" s="60">
        <f t="shared" si="57"/>
        <v>672.66702592355159</v>
      </c>
      <c r="T131" s="60">
        <f t="shared" si="57"/>
        <v>659.17125390535625</v>
      </c>
      <c r="U131" s="60">
        <f t="shared" si="57"/>
        <v>642.45957768671042</v>
      </c>
      <c r="V131" s="60">
        <f t="shared" si="57"/>
        <v>625.12847357701298</v>
      </c>
      <c r="W131" s="60">
        <f t="shared" si="57"/>
        <v>629.94967554067239</v>
      </c>
      <c r="X131" s="60">
        <f t="shared" si="57"/>
        <v>634.09202292312</v>
      </c>
      <c r="Y131" s="115">
        <f t="shared" si="57"/>
        <v>623.9422314491768</v>
      </c>
      <c r="Z131" s="115">
        <f t="shared" si="57"/>
        <v>629.68392789092945</v>
      </c>
      <c r="AA131" s="115">
        <f t="shared" si="57"/>
        <v>586.84851668008696</v>
      </c>
      <c r="AB131" s="60">
        <f t="shared" si="57"/>
        <v>627.4480929873888</v>
      </c>
      <c r="AC131" s="60">
        <f t="shared" si="57"/>
        <v>630.81399406348305</v>
      </c>
      <c r="AD131" s="60">
        <f t="shared" si="57"/>
        <v>605.31333308472483</v>
      </c>
      <c r="AE131" s="60">
        <f t="shared" si="57"/>
        <v>657.47227204516469</v>
      </c>
      <c r="AF131" s="60">
        <f t="shared" si="57"/>
        <v>671.51488525393279</v>
      </c>
      <c r="AG131" s="60">
        <f t="shared" si="57"/>
        <v>610.92898209473606</v>
      </c>
      <c r="AH131" s="60">
        <f t="shared" si="57"/>
        <v>645.10382665187922</v>
      </c>
      <c r="AI131" s="60">
        <f t="shared" si="57"/>
        <v>652.5913030879974</v>
      </c>
      <c r="AJ131" s="60">
        <f t="shared" si="57"/>
        <v>649.61179692901817</v>
      </c>
      <c r="AK131" s="60">
        <f t="shared" si="57"/>
        <v>634.12060135764693</v>
      </c>
      <c r="AL131" s="60">
        <f t="shared" si="57"/>
        <v>595.43299722835104</v>
      </c>
      <c r="AM131" s="60">
        <f t="shared" si="57"/>
        <v>606.83349873622899</v>
      </c>
      <c r="AN131" s="60">
        <f t="shared" si="57"/>
        <v>614.53493022901728</v>
      </c>
      <c r="AO131" s="60">
        <f t="shared" si="57"/>
        <v>631.39239822924628</v>
      </c>
      <c r="AP131" s="60">
        <f t="shared" si="57"/>
        <v>638.8621365118471</v>
      </c>
      <c r="AQ131" s="60">
        <f t="shared" si="57"/>
        <v>631.15428444282884</v>
      </c>
      <c r="AR131" s="60">
        <f t="shared" si="57"/>
        <v>604.50294533954821</v>
      </c>
      <c r="AS131" s="60">
        <f t="shared" si="57"/>
        <v>637.73588337453521</v>
      </c>
      <c r="AT131" s="60">
        <f t="shared" si="57"/>
        <v>613.73290565766536</v>
      </c>
      <c r="AU131" s="60">
        <f t="shared" si="57"/>
        <v>640.53264907266623</v>
      </c>
      <c r="AV131" s="60">
        <f t="shared" si="57"/>
        <v>605.3579620179994</v>
      </c>
      <c r="AW131" s="60">
        <f t="shared" si="57"/>
        <v>643.60634249809721</v>
      </c>
    </row>
    <row r="132" spans="1:49">
      <c r="A132" s="60"/>
      <c r="B132" s="60"/>
      <c r="C132" s="60"/>
      <c r="D132" s="64"/>
      <c r="E132" s="64"/>
      <c r="F132" s="60"/>
      <c r="G132" s="64"/>
      <c r="H132" s="114"/>
      <c r="I132" s="64"/>
      <c r="J132" s="64"/>
      <c r="K132" s="64"/>
      <c r="L132" s="60"/>
      <c r="M132" s="60"/>
      <c r="N132" s="60"/>
      <c r="O132" s="64"/>
      <c r="P132" s="60"/>
      <c r="Q132" s="60"/>
      <c r="R132" s="60"/>
      <c r="S132" s="60"/>
      <c r="T132" s="64"/>
      <c r="U132" s="64"/>
      <c r="V132" s="64"/>
      <c r="W132" s="64"/>
      <c r="X132" s="60"/>
      <c r="Y132" s="115"/>
      <c r="Z132" s="115"/>
      <c r="AA132" s="115"/>
      <c r="AB132" s="64"/>
      <c r="AC132" s="64"/>
      <c r="AD132" s="64"/>
      <c r="AE132" s="64"/>
      <c r="AF132" s="64"/>
      <c r="AG132" s="64"/>
      <c r="AH132" s="64"/>
      <c r="AI132" s="64"/>
      <c r="AJ132" s="64"/>
      <c r="AK132" s="64"/>
      <c r="AL132" s="64"/>
      <c r="AM132" s="64"/>
      <c r="AN132" s="64"/>
      <c r="AO132" s="64"/>
      <c r="AP132" s="64"/>
      <c r="AQ132" s="64"/>
      <c r="AR132" s="64"/>
      <c r="AS132" s="64"/>
      <c r="AT132" s="64"/>
      <c r="AU132" s="64"/>
      <c r="AV132" s="64"/>
      <c r="AW132" s="64"/>
    </row>
    <row r="133" spans="1:49">
      <c r="A133" s="119" t="s">
        <v>113</v>
      </c>
      <c r="B133" s="64"/>
      <c r="C133" s="60"/>
      <c r="D133" s="64"/>
      <c r="E133" s="64"/>
      <c r="F133" s="60"/>
      <c r="G133" s="64"/>
      <c r="H133" s="114"/>
      <c r="I133" s="64"/>
      <c r="J133" s="64"/>
      <c r="K133" s="64"/>
      <c r="L133" s="64"/>
      <c r="M133" s="60"/>
      <c r="N133" s="60"/>
      <c r="O133" s="64"/>
      <c r="P133" s="60"/>
      <c r="Q133" s="60"/>
      <c r="R133" s="60"/>
      <c r="S133" s="60"/>
      <c r="T133" s="64"/>
      <c r="U133" s="64"/>
      <c r="V133" s="64"/>
      <c r="W133" s="64"/>
      <c r="X133" s="60"/>
      <c r="Y133" s="115"/>
      <c r="Z133" s="115"/>
      <c r="AA133" s="115"/>
      <c r="AB133" s="64"/>
      <c r="AC133" s="64"/>
      <c r="AD133" s="64"/>
      <c r="AE133" s="64"/>
      <c r="AF133" s="64"/>
      <c r="AG133" s="64"/>
      <c r="AH133" s="64"/>
      <c r="AI133" s="64"/>
      <c r="AJ133" s="64"/>
      <c r="AK133" s="64"/>
      <c r="AL133" s="64"/>
      <c r="AM133" s="64"/>
      <c r="AN133" s="64"/>
      <c r="AO133" s="64"/>
      <c r="AP133" s="64"/>
      <c r="AQ133" s="64"/>
      <c r="AR133" s="64"/>
      <c r="AS133" s="64"/>
      <c r="AT133" s="64"/>
      <c r="AU133" s="64"/>
      <c r="AV133" s="64"/>
      <c r="AW133" s="64"/>
    </row>
    <row r="134" spans="1:49">
      <c r="A134" s="119" t="s">
        <v>114</v>
      </c>
      <c r="B134" s="60"/>
      <c r="C134" s="60"/>
      <c r="D134" s="64"/>
      <c r="E134" s="64"/>
      <c r="F134" s="60"/>
      <c r="G134" s="64"/>
      <c r="H134" s="114"/>
      <c r="I134" s="64"/>
      <c r="J134" s="64"/>
      <c r="K134" s="64"/>
      <c r="L134" s="60"/>
      <c r="M134" s="60"/>
      <c r="N134" s="60"/>
      <c r="O134" s="64"/>
      <c r="P134" s="60"/>
      <c r="Q134" s="60"/>
      <c r="R134" s="60"/>
      <c r="S134" s="60"/>
      <c r="T134" s="64"/>
      <c r="U134" s="64"/>
      <c r="V134" s="64"/>
      <c r="W134" s="64"/>
      <c r="X134" s="60"/>
      <c r="Y134" s="115"/>
      <c r="Z134" s="115"/>
      <c r="AA134" s="115"/>
      <c r="AB134" s="64"/>
      <c r="AC134" s="64"/>
      <c r="AD134" s="64"/>
      <c r="AE134" s="64"/>
      <c r="AF134" s="64"/>
      <c r="AG134" s="64"/>
      <c r="AH134" s="64"/>
      <c r="AI134" s="64"/>
      <c r="AJ134" s="64"/>
      <c r="AK134" s="64"/>
      <c r="AL134" s="64"/>
      <c r="AM134" s="64"/>
      <c r="AN134" s="64"/>
      <c r="AO134" s="64"/>
      <c r="AP134" s="64"/>
      <c r="AQ134" s="64"/>
      <c r="AR134" s="64"/>
      <c r="AS134" s="64"/>
      <c r="AT134" s="64"/>
      <c r="AU134" s="64"/>
      <c r="AV134" s="64"/>
      <c r="AW134" s="64"/>
    </row>
    <row r="135" spans="1:49">
      <c r="A135" s="64" t="s">
        <v>115</v>
      </c>
      <c r="B135" s="60">
        <f t="shared" ref="B135:AW137" si="58">4.76*B$55-3.01-((B115-675)/85)*(0.53*B$55+0.005294*(B115-675))</f>
        <v>2.4789807484847426</v>
      </c>
      <c r="C135" s="60">
        <f t="shared" si="58"/>
        <v>2.5954983464897716</v>
      </c>
      <c r="D135" s="60">
        <f t="shared" si="58"/>
        <v>2.5209104232492834</v>
      </c>
      <c r="E135" s="60">
        <f t="shared" si="58"/>
        <v>2.1362779145739501</v>
      </c>
      <c r="F135" s="60">
        <f t="shared" si="58"/>
        <v>2.4373499054173653</v>
      </c>
      <c r="G135" s="60">
        <f t="shared" si="58"/>
        <v>3.3936154414518027</v>
      </c>
      <c r="H135" s="120">
        <f t="shared" si="58"/>
        <v>0.47688667402844942</v>
      </c>
      <c r="I135" s="60">
        <f t="shared" si="58"/>
        <v>1.96092504910259</v>
      </c>
      <c r="J135" s="60">
        <f t="shared" si="58"/>
        <v>2.3139905442406548</v>
      </c>
      <c r="K135" s="60">
        <f t="shared" si="58"/>
        <v>1.9843894667776278</v>
      </c>
      <c r="L135" s="60">
        <f t="shared" si="58"/>
        <v>2.7913308687166341</v>
      </c>
      <c r="M135" s="60">
        <f t="shared" si="58"/>
        <v>2.0232093041003885</v>
      </c>
      <c r="N135" s="60">
        <f t="shared" si="58"/>
        <v>3.3210296685640115</v>
      </c>
      <c r="O135" s="60">
        <f t="shared" si="58"/>
        <v>1.7436801503906594</v>
      </c>
      <c r="P135" s="60">
        <f t="shared" si="58"/>
        <v>1.6814368177280052</v>
      </c>
      <c r="Q135" s="60">
        <f t="shared" si="58"/>
        <v>2.2761671141208981</v>
      </c>
      <c r="R135" s="60">
        <f t="shared" si="58"/>
        <v>2.0369905618141573</v>
      </c>
      <c r="S135" s="60">
        <f t="shared" si="58"/>
        <v>1.7714311883075964</v>
      </c>
      <c r="T135" s="64">
        <f t="shared" si="58"/>
        <v>1.7613941703811338</v>
      </c>
      <c r="U135" s="64">
        <f t="shared" si="58"/>
        <v>1.6938786932333703</v>
      </c>
      <c r="V135" s="64">
        <f t="shared" si="58"/>
        <v>1.7250218010620697</v>
      </c>
      <c r="W135" s="64">
        <f t="shared" si="58"/>
        <v>1.58545608168597</v>
      </c>
      <c r="X135" s="60">
        <f t="shared" si="58"/>
        <v>1.9585552233845991</v>
      </c>
      <c r="Y135" s="60">
        <f t="shared" si="58"/>
        <v>2.1350996202992278</v>
      </c>
      <c r="Z135" s="60">
        <f t="shared" si="58"/>
        <v>2.6717528463569193</v>
      </c>
      <c r="AA135" s="60">
        <f t="shared" si="58"/>
        <v>1.3301080118270405</v>
      </c>
      <c r="AB135" s="64">
        <f t="shared" si="58"/>
        <v>1.8351920833099504</v>
      </c>
      <c r="AC135" s="64">
        <f t="shared" si="58"/>
        <v>4.0884644808312895</v>
      </c>
      <c r="AD135" s="64">
        <f t="shared" si="58"/>
        <v>2.1686534530782939</v>
      </c>
      <c r="AE135" s="64">
        <f t="shared" si="58"/>
        <v>2.1465361382135555</v>
      </c>
      <c r="AF135" s="64">
        <f t="shared" si="58"/>
        <v>2.5673306719635014</v>
      </c>
      <c r="AG135" s="64">
        <f t="shared" si="58"/>
        <v>1.130911152959164</v>
      </c>
      <c r="AH135" s="64">
        <f t="shared" si="58"/>
        <v>3.0315096553578216</v>
      </c>
      <c r="AI135" s="64">
        <f t="shared" si="58"/>
        <v>2.1847981522431144</v>
      </c>
      <c r="AJ135" s="64">
        <f t="shared" si="58"/>
        <v>2.5225198302091294</v>
      </c>
      <c r="AK135" s="64">
        <f t="shared" si="58"/>
        <v>3.0338440036926606</v>
      </c>
      <c r="AL135" s="64">
        <f t="shared" si="58"/>
        <v>1.8933460009382077</v>
      </c>
      <c r="AM135" s="64">
        <f t="shared" si="58"/>
        <v>1.3017861295360336</v>
      </c>
      <c r="AN135" s="64">
        <f t="shared" si="58"/>
        <v>2.0613560997087221</v>
      </c>
      <c r="AO135" s="64">
        <f t="shared" si="58"/>
        <v>2.1158013011880659</v>
      </c>
      <c r="AP135" s="64">
        <f t="shared" si="58"/>
        <v>1.2388664435900734</v>
      </c>
      <c r="AQ135" s="64">
        <f t="shared" si="58"/>
        <v>2.2042896332016761</v>
      </c>
      <c r="AR135" s="64">
        <f t="shared" si="58"/>
        <v>1.5342657732296243</v>
      </c>
      <c r="AS135" s="64">
        <f t="shared" si="58"/>
        <v>3.4834723925104796</v>
      </c>
      <c r="AT135" s="64">
        <f t="shared" si="58"/>
        <v>1.8329703416352587</v>
      </c>
      <c r="AU135" s="64">
        <f t="shared" si="58"/>
        <v>2.0429499035896415</v>
      </c>
      <c r="AV135" s="64">
        <f t="shared" si="58"/>
        <v>1.4525266197398752</v>
      </c>
      <c r="AW135" s="64">
        <f t="shared" si="58"/>
        <v>2.6397137671537352</v>
      </c>
    </row>
    <row r="136" spans="1:49">
      <c r="A136" s="64" t="s">
        <v>116</v>
      </c>
      <c r="B136" s="60">
        <f t="shared" si="58"/>
        <v>2.6681042191793369</v>
      </c>
      <c r="C136" s="60">
        <f t="shared" si="58"/>
        <v>2.7536350708786967</v>
      </c>
      <c r="D136" s="60">
        <f t="shared" si="58"/>
        <v>3.0033279027063666</v>
      </c>
      <c r="E136" s="60">
        <f t="shared" si="58"/>
        <v>2.2652992537361065</v>
      </c>
      <c r="F136" s="60">
        <f t="shared" si="58"/>
        <v>2.7262292338587559</v>
      </c>
      <c r="G136" s="60">
        <f t="shared" si="58"/>
        <v>3.556791231063483</v>
      </c>
      <c r="H136" s="120">
        <f t="shared" si="58"/>
        <v>1.4009316849011222</v>
      </c>
      <c r="I136" s="60">
        <f t="shared" si="58"/>
        <v>2.4101945002474419</v>
      </c>
      <c r="J136" s="60">
        <f t="shared" si="58"/>
        <v>2.7901976036093599</v>
      </c>
      <c r="K136" s="60">
        <f t="shared" si="58"/>
        <v>2.491291511840144</v>
      </c>
      <c r="L136" s="60">
        <f t="shared" si="58"/>
        <v>3.2719041825688313</v>
      </c>
      <c r="M136" s="60">
        <f t="shared" si="58"/>
        <v>2.3989018179295285</v>
      </c>
      <c r="N136" s="60">
        <f t="shared" si="58"/>
        <v>3.4145070400162059</v>
      </c>
      <c r="O136" s="60">
        <f t="shared" si="58"/>
        <v>2.509755649916074</v>
      </c>
      <c r="P136" s="60">
        <f t="shared" si="58"/>
        <v>1.7380206614572968</v>
      </c>
      <c r="Q136" s="60">
        <f t="shared" si="58"/>
        <v>2.6801827756069496</v>
      </c>
      <c r="R136" s="60">
        <f t="shared" si="58"/>
        <v>2.2878656970562377</v>
      </c>
      <c r="S136" s="60">
        <f t="shared" si="58"/>
        <v>1.8474083992012265</v>
      </c>
      <c r="T136" s="64">
        <f t="shared" si="58"/>
        <v>2.3578802848419733</v>
      </c>
      <c r="U136" s="64">
        <f t="shared" si="58"/>
        <v>1.8625538115632765</v>
      </c>
      <c r="V136" s="64">
        <f t="shared" si="58"/>
        <v>1.8527901763044674</v>
      </c>
      <c r="W136" s="64">
        <f t="shared" si="58"/>
        <v>1.7217441852002584</v>
      </c>
      <c r="X136" s="60">
        <f t="shared" si="58"/>
        <v>2.1270465394952662</v>
      </c>
      <c r="Y136" s="60">
        <f t="shared" si="58"/>
        <v>2.5935920048825221</v>
      </c>
      <c r="Z136" s="60">
        <f t="shared" si="58"/>
        <v>2.8486404545699027</v>
      </c>
      <c r="AA136" s="60">
        <f t="shared" si="58"/>
        <v>1.3596349170336994</v>
      </c>
      <c r="AB136" s="64">
        <f t="shared" si="58"/>
        <v>2.2289927230601783</v>
      </c>
      <c r="AC136" s="64">
        <f t="shared" si="58"/>
        <v>4.1600887452613708</v>
      </c>
      <c r="AD136" s="64">
        <f t="shared" si="58"/>
        <v>2.2718393653839457</v>
      </c>
      <c r="AE136" s="64">
        <f t="shared" si="58"/>
        <v>2.4088160393222768</v>
      </c>
      <c r="AF136" s="64">
        <f t="shared" si="58"/>
        <v>2.8763315862747909</v>
      </c>
      <c r="AG136" s="64">
        <f t="shared" si="58"/>
        <v>1.3031268012084893</v>
      </c>
      <c r="AH136" s="64">
        <f t="shared" si="58"/>
        <v>3.2206144768911789</v>
      </c>
      <c r="AI136" s="64">
        <f t="shared" si="58"/>
        <v>2.6197139698999341</v>
      </c>
      <c r="AJ136" s="64">
        <f t="shared" si="58"/>
        <v>2.7305753513921389</v>
      </c>
      <c r="AK136" s="64">
        <f t="shared" si="58"/>
        <v>3.276836754925645</v>
      </c>
      <c r="AL136" s="64">
        <f t="shared" si="58"/>
        <v>2.0002595585693994</v>
      </c>
      <c r="AM136" s="64">
        <f t="shared" si="58"/>
        <v>1.4222711799111083</v>
      </c>
      <c r="AN136" s="64">
        <f t="shared" si="58"/>
        <v>2.2880242108956037</v>
      </c>
      <c r="AO136" s="64">
        <f t="shared" si="58"/>
        <v>2.4663804210113422</v>
      </c>
      <c r="AP136" s="64">
        <f t="shared" si="58"/>
        <v>1.6374095848066519</v>
      </c>
      <c r="AQ136" s="64">
        <f t="shared" si="58"/>
        <v>2.4466546809938881</v>
      </c>
      <c r="AR136" s="64">
        <f t="shared" si="58"/>
        <v>1.6607470803945505</v>
      </c>
      <c r="AS136" s="64">
        <f t="shared" si="58"/>
        <v>3.5209992853171288</v>
      </c>
      <c r="AT136" s="64">
        <f t="shared" si="58"/>
        <v>1.9096346808792155</v>
      </c>
      <c r="AU136" s="64">
        <f t="shared" si="58"/>
        <v>2.4055109143335143</v>
      </c>
      <c r="AV136" s="64">
        <f t="shared" si="58"/>
        <v>1.5991889133538675</v>
      </c>
      <c r="AW136" s="64">
        <f t="shared" si="58"/>
        <v>3.0429343014247547</v>
      </c>
    </row>
    <row r="137" spans="1:49">
      <c r="A137" s="64" t="s">
        <v>117</v>
      </c>
      <c r="B137" s="60">
        <f t="shared" si="58"/>
        <v>2.469676080006753</v>
      </c>
      <c r="C137" s="60">
        <f t="shared" si="58"/>
        <v>2.5970943838867515</v>
      </c>
      <c r="D137" s="60">
        <f t="shared" si="58"/>
        <v>2.6654861206842853</v>
      </c>
      <c r="E137" s="60">
        <f t="shared" si="58"/>
        <v>2.1254494597402909</v>
      </c>
      <c r="F137" s="60">
        <f t="shared" si="58"/>
        <v>2.4620066815481447</v>
      </c>
      <c r="G137" s="60">
        <f t="shared" si="58"/>
        <v>3.1913824313639458</v>
      </c>
      <c r="H137" s="120">
        <f t="shared" si="58"/>
        <v>1.2088412162368434</v>
      </c>
      <c r="I137" s="60">
        <f t="shared" si="58"/>
        <v>2.3174229808581792</v>
      </c>
      <c r="J137" s="60">
        <f t="shared" si="58"/>
        <v>2.6749438524874165</v>
      </c>
      <c r="K137" s="60">
        <f t="shared" si="58"/>
        <v>2.3894277790551151</v>
      </c>
      <c r="L137" s="60">
        <f t="shared" si="58"/>
        <v>2.8595946823427254</v>
      </c>
      <c r="M137" s="60">
        <f t="shared" si="58"/>
        <v>2.3633678071864939</v>
      </c>
      <c r="N137" s="60">
        <f t="shared" si="58"/>
        <v>3.161660196701396</v>
      </c>
      <c r="O137" s="60">
        <f t="shared" si="58"/>
        <v>2.2292906521941021</v>
      </c>
      <c r="P137" s="60">
        <f t="shared" si="58"/>
        <v>1.6826198544205406</v>
      </c>
      <c r="Q137" s="60">
        <f t="shared" si="58"/>
        <v>2.3904042590202117</v>
      </c>
      <c r="R137" s="60">
        <f t="shared" si="58"/>
        <v>2.1066745867537882</v>
      </c>
      <c r="S137" s="60">
        <f t="shared" si="58"/>
        <v>1.8025576358257482</v>
      </c>
      <c r="T137" s="64">
        <f t="shared" si="58"/>
        <v>2.1447340789295404</v>
      </c>
      <c r="U137" s="64">
        <f t="shared" si="58"/>
        <v>1.8053788043111083</v>
      </c>
      <c r="V137" s="64">
        <f t="shared" si="58"/>
        <v>1.7882601931492796</v>
      </c>
      <c r="W137" s="64">
        <f t="shared" si="58"/>
        <v>1.7222068407608833</v>
      </c>
      <c r="X137" s="60">
        <f t="shared" si="58"/>
        <v>2.0823241714708027</v>
      </c>
      <c r="Y137" s="60">
        <f t="shared" si="58"/>
        <v>2.3809224710754497</v>
      </c>
      <c r="Z137" s="60">
        <f t="shared" si="58"/>
        <v>2.6358722602104834</v>
      </c>
      <c r="AA137" s="60">
        <f t="shared" si="58"/>
        <v>1.3153164770216481</v>
      </c>
      <c r="AB137" s="64">
        <f t="shared" si="58"/>
        <v>2.0953812308455984</v>
      </c>
      <c r="AC137" s="64">
        <f t="shared" si="58"/>
        <v>3.7309494237124214</v>
      </c>
      <c r="AD137" s="64">
        <f t="shared" si="58"/>
        <v>2.0900698065098449</v>
      </c>
      <c r="AE137" s="64">
        <f t="shared" si="58"/>
        <v>2.3523825392546138</v>
      </c>
      <c r="AF137" s="64">
        <f t="shared" si="58"/>
        <v>2.6585544221019695</v>
      </c>
      <c r="AG137" s="64">
        <f t="shared" si="58"/>
        <v>1.2760247547466661</v>
      </c>
      <c r="AH137" s="64">
        <f t="shared" si="58"/>
        <v>2.8937810355899027</v>
      </c>
      <c r="AI137" s="64">
        <f t="shared" si="58"/>
        <v>2.4748149172119058</v>
      </c>
      <c r="AJ137" s="64">
        <f t="shared" si="58"/>
        <v>2.5643607594942375</v>
      </c>
      <c r="AK137" s="64">
        <f t="shared" si="58"/>
        <v>2.9799017345191485</v>
      </c>
      <c r="AL137" s="64">
        <f t="shared" si="58"/>
        <v>1.9139999097950742</v>
      </c>
      <c r="AM137" s="64">
        <f t="shared" si="58"/>
        <v>1.4343744172179744</v>
      </c>
      <c r="AN137" s="64">
        <f t="shared" si="58"/>
        <v>2.1448228290673979</v>
      </c>
      <c r="AO137" s="64">
        <f t="shared" si="58"/>
        <v>2.3298156683133042</v>
      </c>
      <c r="AP137" s="64">
        <f t="shared" si="58"/>
        <v>1.5783156443396023</v>
      </c>
      <c r="AQ137" s="64">
        <f t="shared" si="58"/>
        <v>2.287624172790633</v>
      </c>
      <c r="AR137" s="64">
        <f t="shared" si="58"/>
        <v>1.6201985716096714</v>
      </c>
      <c r="AS137" s="64">
        <f t="shared" si="58"/>
        <v>3.2248543296135614</v>
      </c>
      <c r="AT137" s="64">
        <f t="shared" si="58"/>
        <v>1.8030908044344027</v>
      </c>
      <c r="AU137" s="64">
        <f t="shared" si="58"/>
        <v>2.2921232863433905</v>
      </c>
      <c r="AV137" s="64">
        <f t="shared" si="58"/>
        <v>1.5557397220332068</v>
      </c>
      <c r="AW137" s="64">
        <f t="shared" si="58"/>
        <v>2.8210779432384068</v>
      </c>
    </row>
    <row r="138" spans="1:49">
      <c r="A138" s="119"/>
      <c r="B138" s="60"/>
      <c r="C138" s="60"/>
      <c r="D138" s="60"/>
      <c r="E138" s="60"/>
      <c r="F138" s="60"/>
      <c r="G138" s="60"/>
      <c r="H138" s="120"/>
      <c r="I138" s="60"/>
      <c r="J138" s="60"/>
      <c r="K138" s="60"/>
      <c r="L138" s="60"/>
      <c r="M138" s="60"/>
      <c r="N138" s="60"/>
      <c r="O138" s="60"/>
      <c r="P138" s="60"/>
      <c r="Q138" s="60"/>
      <c r="R138" s="60"/>
      <c r="S138" s="60"/>
      <c r="T138" s="64"/>
      <c r="U138" s="64"/>
      <c r="V138" s="64"/>
      <c r="W138" s="64"/>
      <c r="X138" s="60"/>
      <c r="Y138" s="60"/>
      <c r="Z138" s="115"/>
      <c r="AA138" s="115"/>
      <c r="AB138" s="64"/>
      <c r="AC138" s="64"/>
      <c r="AD138" s="64"/>
      <c r="AE138" s="64"/>
      <c r="AF138" s="64"/>
      <c r="AG138" s="64"/>
      <c r="AH138" s="64"/>
      <c r="AI138" s="64"/>
      <c r="AJ138" s="64"/>
      <c r="AK138" s="64"/>
      <c r="AL138" s="64"/>
      <c r="AM138" s="64"/>
      <c r="AN138" s="64"/>
      <c r="AO138" s="64"/>
      <c r="AP138" s="64"/>
      <c r="AQ138" s="64"/>
      <c r="AR138" s="64"/>
      <c r="AS138" s="64"/>
      <c r="AT138" s="64"/>
      <c r="AU138" s="64"/>
      <c r="AV138" s="64"/>
      <c r="AW138" s="64"/>
    </row>
    <row r="139" spans="1:49">
      <c r="A139" s="119" t="s">
        <v>118</v>
      </c>
      <c r="B139" s="60"/>
      <c r="C139" s="60"/>
      <c r="D139" s="60"/>
      <c r="E139" s="60"/>
      <c r="F139" s="60"/>
      <c r="G139" s="60"/>
      <c r="H139" s="120"/>
      <c r="I139" s="60"/>
      <c r="J139" s="60"/>
      <c r="K139" s="60"/>
      <c r="L139" s="60"/>
      <c r="M139" s="60"/>
      <c r="N139" s="60"/>
      <c r="O139" s="60"/>
      <c r="P139" s="60"/>
      <c r="Q139" s="60"/>
      <c r="R139" s="60"/>
      <c r="S139" s="115"/>
      <c r="T139" s="64"/>
      <c r="U139" s="64"/>
      <c r="V139" s="64"/>
      <c r="W139" s="64"/>
      <c r="X139" s="60"/>
      <c r="Y139" s="60"/>
      <c r="Z139" s="60"/>
      <c r="AA139" s="60"/>
      <c r="AB139" s="64"/>
      <c r="AC139" s="64"/>
      <c r="AD139" s="64"/>
      <c r="AE139" s="64"/>
      <c r="AF139" s="64"/>
      <c r="AG139" s="64"/>
      <c r="AH139" s="64"/>
      <c r="AI139" s="64"/>
      <c r="AJ139" s="64"/>
      <c r="AK139" s="64"/>
      <c r="AL139" s="64"/>
      <c r="AM139" s="64"/>
      <c r="AN139" s="64"/>
      <c r="AO139" s="64"/>
      <c r="AP139" s="64"/>
      <c r="AQ139" s="64"/>
      <c r="AR139" s="64"/>
      <c r="AS139" s="64"/>
      <c r="AT139" s="64"/>
      <c r="AU139" s="64"/>
      <c r="AV139" s="64"/>
      <c r="AW139" s="64"/>
    </row>
    <row r="140" spans="1:49">
      <c r="A140" s="38" t="s">
        <v>119</v>
      </c>
      <c r="B140" s="39">
        <f t="shared" ref="B140:AW140" si="59">((-76.95+B135*0.79+39.4*B$96+22.4*B$99+(41.5-2.89*B135)*B$94)/(-0.065-0.0083144*LN(B$100)))-273.15</f>
        <v>701.74151889441748</v>
      </c>
      <c r="C140" s="39">
        <f t="shared" si="59"/>
        <v>722.09085729473622</v>
      </c>
      <c r="D140" s="39">
        <f t="shared" si="59"/>
        <v>719.47666041451873</v>
      </c>
      <c r="E140" s="39">
        <f t="shared" si="59"/>
        <v>688.62094261155039</v>
      </c>
      <c r="F140" s="39">
        <f t="shared" si="59"/>
        <v>708.96261194406895</v>
      </c>
      <c r="G140" s="39">
        <f t="shared" si="59"/>
        <v>679.27191241709659</v>
      </c>
      <c r="H140" s="100">
        <f t="shared" si="59"/>
        <v>761.20466051386131</v>
      </c>
      <c r="I140" s="39">
        <f t="shared" si="59"/>
        <v>745.69753343977482</v>
      </c>
      <c r="J140" s="39">
        <f t="shared" si="59"/>
        <v>763.27693947958494</v>
      </c>
      <c r="K140" s="39">
        <f t="shared" si="59"/>
        <v>762.56782949182832</v>
      </c>
      <c r="L140" s="39">
        <f t="shared" si="59"/>
        <v>728.73495863179483</v>
      </c>
      <c r="M140" s="39">
        <f t="shared" si="59"/>
        <v>759.73864788776621</v>
      </c>
      <c r="N140" s="39">
        <f t="shared" si="59"/>
        <v>706.03069094011619</v>
      </c>
      <c r="O140" s="39">
        <f t="shared" si="59"/>
        <v>750.15237905739446</v>
      </c>
      <c r="P140" s="39">
        <f t="shared" si="59"/>
        <v>659.7740530263161</v>
      </c>
      <c r="Q140" s="39">
        <f t="shared" si="59"/>
        <v>708.64678003730114</v>
      </c>
      <c r="R140" s="39">
        <f t="shared" si="59"/>
        <v>721.31415338589773</v>
      </c>
      <c r="S140" s="60">
        <f t="shared" si="59"/>
        <v>718.59953669891627</v>
      </c>
      <c r="T140" s="64">
        <f t="shared" si="59"/>
        <v>740.85245678272065</v>
      </c>
      <c r="U140" s="64">
        <f t="shared" si="59"/>
        <v>685.78235664972283</v>
      </c>
      <c r="V140" s="64">
        <f t="shared" si="59"/>
        <v>687.63218860758457</v>
      </c>
      <c r="W140" s="64">
        <f t="shared" si="59"/>
        <v>697.91678092224049</v>
      </c>
      <c r="X140" s="60">
        <f t="shared" si="59"/>
        <v>707.73731467286586</v>
      </c>
      <c r="Y140" s="115">
        <f t="shared" si="59"/>
        <v>718.00638705216591</v>
      </c>
      <c r="Z140" s="115">
        <f t="shared" si="59"/>
        <v>682.78647167175245</v>
      </c>
      <c r="AA140" s="115">
        <f t="shared" si="59"/>
        <v>651.84416309289088</v>
      </c>
      <c r="AB140" s="64">
        <f t="shared" si="59"/>
        <v>718.06444814740553</v>
      </c>
      <c r="AC140" s="64">
        <f t="shared" si="59"/>
        <v>663.31915551980717</v>
      </c>
      <c r="AD140" s="64">
        <f t="shared" si="59"/>
        <v>671.2622147488961</v>
      </c>
      <c r="AE140" s="64">
        <f t="shared" si="59"/>
        <v>718.82105646540026</v>
      </c>
      <c r="AF140" s="64">
        <f t="shared" si="59"/>
        <v>695.57053195748858</v>
      </c>
      <c r="AG140" s="64">
        <f t="shared" si="59"/>
        <v>693.0471836525677</v>
      </c>
      <c r="AH140" s="64">
        <f t="shared" si="59"/>
        <v>689.56859414897247</v>
      </c>
      <c r="AI140" s="64">
        <f t="shared" si="59"/>
        <v>733.61370853001768</v>
      </c>
      <c r="AJ140" s="64">
        <f t="shared" si="59"/>
        <v>709.806852913483</v>
      </c>
      <c r="AK140" s="64">
        <f t="shared" si="59"/>
        <v>693.74633168047535</v>
      </c>
      <c r="AL140" s="64">
        <f t="shared" si="59"/>
        <v>677.80170184242229</v>
      </c>
      <c r="AM140" s="64">
        <f t="shared" si="59"/>
        <v>690.57313530395163</v>
      </c>
      <c r="AN140" s="64">
        <f t="shared" si="59"/>
        <v>697.50702742864689</v>
      </c>
      <c r="AO140" s="64">
        <f t="shared" si="59"/>
        <v>707.57708102939114</v>
      </c>
      <c r="AP140" s="64">
        <f t="shared" si="59"/>
        <v>717.99570871034143</v>
      </c>
      <c r="AQ140" s="64">
        <f t="shared" si="59"/>
        <v>699.47334022636323</v>
      </c>
      <c r="AR140" s="64">
        <f t="shared" si="59"/>
        <v>685.87276507849413</v>
      </c>
      <c r="AS140" s="64">
        <f t="shared" si="59"/>
        <v>639.36180852733207</v>
      </c>
      <c r="AT140" s="64">
        <f t="shared" si="59"/>
        <v>666.59836966926298</v>
      </c>
      <c r="AU140" s="64">
        <f t="shared" si="59"/>
        <v>715.83939253181609</v>
      </c>
      <c r="AV140" s="64">
        <f t="shared" si="59"/>
        <v>687.55533466553038</v>
      </c>
      <c r="AW140" s="64">
        <f t="shared" si="59"/>
        <v>728.58125563425926</v>
      </c>
    </row>
    <row r="141" spans="1:49">
      <c r="A141" s="64" t="s">
        <v>120</v>
      </c>
      <c r="B141" s="60">
        <f t="shared" ref="B141:AW141" si="60">4.76*B$55-3.01-((B140-675)/85)*(0.53*B$55+0.005294*(B140-675))</f>
        <v>2.4574448320872628</v>
      </c>
      <c r="C141" s="60">
        <f t="shared" si="60"/>
        <v>2.5351710901150266</v>
      </c>
      <c r="D141" s="60">
        <f t="shared" si="60"/>
        <v>2.471482422896246</v>
      </c>
      <c r="E141" s="60">
        <f t="shared" si="60"/>
        <v>2.1287687253606835</v>
      </c>
      <c r="F141" s="60">
        <f t="shared" si="60"/>
        <v>2.405654919350416</v>
      </c>
      <c r="G141" s="60">
        <f t="shared" si="60"/>
        <v>3.391431962356747</v>
      </c>
      <c r="H141" s="120">
        <f t="shared" si="60"/>
        <v>0.32844294566432541</v>
      </c>
      <c r="I141" s="60">
        <f t="shared" si="60"/>
        <v>1.8444016449594054</v>
      </c>
      <c r="J141" s="60">
        <f t="shared" si="60"/>
        <v>2.1144145067829143</v>
      </c>
      <c r="K141" s="60">
        <f t="shared" si="60"/>
        <v>1.7929688100939714</v>
      </c>
      <c r="L141" s="60">
        <f t="shared" si="60"/>
        <v>2.7187959541586686</v>
      </c>
      <c r="M141" s="60">
        <f t="shared" si="60"/>
        <v>1.8423173001807518</v>
      </c>
      <c r="N141" s="60">
        <f t="shared" si="60"/>
        <v>3.2928506613809589</v>
      </c>
      <c r="O141" s="60">
        <f t="shared" si="60"/>
        <v>1.6083722610634621</v>
      </c>
      <c r="P141" s="60">
        <f t="shared" si="60"/>
        <v>1.6840651543940222</v>
      </c>
      <c r="Q141" s="60">
        <f t="shared" si="60"/>
        <v>2.2455398135679179</v>
      </c>
      <c r="R141" s="60">
        <f t="shared" si="60"/>
        <v>1.986901483128938</v>
      </c>
      <c r="S141" s="60">
        <f t="shared" si="60"/>
        <v>1.7268269217832672</v>
      </c>
      <c r="T141" s="64">
        <f t="shared" si="60"/>
        <v>1.6596679084694923</v>
      </c>
      <c r="U141" s="64">
        <f t="shared" si="60"/>
        <v>1.6892148093104908</v>
      </c>
      <c r="V141" s="64">
        <f t="shared" si="60"/>
        <v>1.7189180567111941</v>
      </c>
      <c r="W141" s="64">
        <f t="shared" si="60"/>
        <v>1.5713589531796874</v>
      </c>
      <c r="X141" s="60">
        <f t="shared" si="60"/>
        <v>1.930843602099066</v>
      </c>
      <c r="Y141" s="115">
        <f t="shared" si="60"/>
        <v>2.0912688752120543</v>
      </c>
      <c r="Z141" s="115">
        <f t="shared" si="60"/>
        <v>2.6679054314871848</v>
      </c>
      <c r="AA141" s="115">
        <f t="shared" si="60"/>
        <v>1.3323243246612733</v>
      </c>
      <c r="AB141" s="64">
        <f t="shared" si="60"/>
        <v>1.7921109237823167</v>
      </c>
      <c r="AC141" s="64">
        <f t="shared" si="60"/>
        <v>4.0924085887507369</v>
      </c>
      <c r="AD141" s="64">
        <f t="shared" si="60"/>
        <v>2.1699060704693314</v>
      </c>
      <c r="AE141" s="64">
        <f t="shared" si="60"/>
        <v>2.0994148605599396</v>
      </c>
      <c r="AF141" s="64">
        <f t="shared" si="60"/>
        <v>2.5538208847272248</v>
      </c>
      <c r="AG141" s="64">
        <f t="shared" si="60"/>
        <v>1.1221916734889492</v>
      </c>
      <c r="AH141" s="64">
        <f t="shared" si="60"/>
        <v>3.0218341331952203</v>
      </c>
      <c r="AI141" s="64">
        <f t="shared" si="60"/>
        <v>2.1009374248213408</v>
      </c>
      <c r="AJ141" s="64">
        <f t="shared" si="60"/>
        <v>2.4884955281854517</v>
      </c>
      <c r="AK141" s="64">
        <f t="shared" si="60"/>
        <v>3.0207529132700506</v>
      </c>
      <c r="AL141" s="64">
        <f t="shared" si="60"/>
        <v>1.8923053182401952</v>
      </c>
      <c r="AM141" s="64">
        <f t="shared" si="60"/>
        <v>1.2945105054421182</v>
      </c>
      <c r="AN141" s="64">
        <f t="shared" si="60"/>
        <v>2.0462185929955985</v>
      </c>
      <c r="AO141" s="64">
        <f t="shared" si="60"/>
        <v>2.0895471211867891</v>
      </c>
      <c r="AP141" s="64">
        <f t="shared" si="60"/>
        <v>1.2004980310656062</v>
      </c>
      <c r="AQ141" s="64">
        <f t="shared" si="60"/>
        <v>2.1867032126963357</v>
      </c>
      <c r="AR141" s="64">
        <f t="shared" si="60"/>
        <v>1.5295268575045258</v>
      </c>
      <c r="AS141" s="64">
        <f t="shared" si="60"/>
        <v>3.4878798675313183</v>
      </c>
      <c r="AT141" s="64">
        <f t="shared" si="60"/>
        <v>1.8350985346627915</v>
      </c>
      <c r="AU141" s="64">
        <f t="shared" si="60"/>
        <v>2.0032011749731287</v>
      </c>
      <c r="AV141" s="64">
        <f t="shared" si="60"/>
        <v>1.446916885005114</v>
      </c>
      <c r="AW141" s="64">
        <f t="shared" si="60"/>
        <v>2.5654992159959011</v>
      </c>
    </row>
    <row r="142" spans="1:49">
      <c r="A142" s="38" t="s">
        <v>121</v>
      </c>
      <c r="B142" s="39">
        <f t="shared" ref="B142:AW142" si="61">((78.44+3-33.6*B$97-(66.8-2.92*B136)*B$94+78.5*B$93+9.4*B$96)/(0.0721-0.0083144*LN((27*B$97*B$92*B$39)/(64*B$98*B$93*B$38))))-273.15</f>
        <v>679.32034335879837</v>
      </c>
      <c r="C142" s="39">
        <f t="shared" si="61"/>
        <v>704.54145431012</v>
      </c>
      <c r="D142" s="39">
        <f t="shared" si="61"/>
        <v>666.60389542252869</v>
      </c>
      <c r="E142" s="39">
        <f t="shared" si="61"/>
        <v>670.26952331801192</v>
      </c>
      <c r="F142" s="39">
        <f t="shared" si="61"/>
        <v>675.88194112182282</v>
      </c>
      <c r="G142" s="39">
        <f t="shared" si="61"/>
        <v>657.98221964859579</v>
      </c>
      <c r="H142" s="100">
        <f t="shared" si="61"/>
        <v>626.57098698783977</v>
      </c>
      <c r="I142" s="39">
        <f t="shared" si="61"/>
        <v>703.96771080003077</v>
      </c>
      <c r="J142" s="39">
        <f t="shared" si="61"/>
        <v>722.21395526026583</v>
      </c>
      <c r="K142" s="39">
        <f t="shared" si="61"/>
        <v>718.43212873057917</v>
      </c>
      <c r="L142" s="39">
        <f t="shared" si="61"/>
        <v>683.20508402336225</v>
      </c>
      <c r="M142" s="39">
        <f t="shared" si="61"/>
        <v>724.90468168995051</v>
      </c>
      <c r="N142" s="39">
        <f t="shared" si="61"/>
        <v>695.16003942223858</v>
      </c>
      <c r="O142" s="39">
        <f t="shared" si="61"/>
        <v>674.04011793393147</v>
      </c>
      <c r="P142" s="39">
        <f t="shared" si="61"/>
        <v>611.06232436830066</v>
      </c>
      <c r="Q142" s="39">
        <f t="shared" si="61"/>
        <v>655.69101840642077</v>
      </c>
      <c r="R142" s="39">
        <f t="shared" si="61"/>
        <v>694.28842670110566</v>
      </c>
      <c r="S142" s="60">
        <f t="shared" si="61"/>
        <v>707.81529055432793</v>
      </c>
      <c r="T142" s="64">
        <f t="shared" si="61"/>
        <v>680.13293235340018</v>
      </c>
      <c r="U142" s="64">
        <f t="shared" si="61"/>
        <v>655.57191276151968</v>
      </c>
      <c r="V142" s="64">
        <f t="shared" si="61"/>
        <v>667.48776743557471</v>
      </c>
      <c r="W142" s="64">
        <f t="shared" si="61"/>
        <v>678.85410308859991</v>
      </c>
      <c r="X142" s="60">
        <f t="shared" si="61"/>
        <v>687.33055466937208</v>
      </c>
      <c r="Y142" s="115">
        <f t="shared" si="61"/>
        <v>663.52104601151962</v>
      </c>
      <c r="Z142" s="60">
        <f t="shared" si="61"/>
        <v>656.69215890590681</v>
      </c>
      <c r="AA142" s="60">
        <f t="shared" si="61"/>
        <v>635.3940734026711</v>
      </c>
      <c r="AB142" s="64">
        <f t="shared" si="61"/>
        <v>670.86789374382977</v>
      </c>
      <c r="AC142" s="64">
        <f t="shared" si="61"/>
        <v>654.54160644697481</v>
      </c>
      <c r="AD142" s="64">
        <f t="shared" si="61"/>
        <v>651.18022462500528</v>
      </c>
      <c r="AE142" s="64">
        <f t="shared" si="61"/>
        <v>690.4109728197293</v>
      </c>
      <c r="AF142" s="64">
        <f t="shared" si="61"/>
        <v>652.1278631118779</v>
      </c>
      <c r="AG142" s="64">
        <f t="shared" si="61"/>
        <v>662.48855717692027</v>
      </c>
      <c r="AH142" s="64">
        <f t="shared" si="61"/>
        <v>666.11189720752225</v>
      </c>
      <c r="AI142" s="64">
        <f t="shared" si="61"/>
        <v>690.93892471790866</v>
      </c>
      <c r="AJ142" s="64">
        <f t="shared" si="61"/>
        <v>686.71493505717706</v>
      </c>
      <c r="AK142" s="64">
        <f t="shared" si="61"/>
        <v>664.23251746714357</v>
      </c>
      <c r="AL142" s="64">
        <f t="shared" si="61"/>
        <v>658.64668217810583</v>
      </c>
      <c r="AM142" s="64">
        <f t="shared" si="61"/>
        <v>670.90884158610038</v>
      </c>
      <c r="AN142" s="64">
        <f t="shared" si="61"/>
        <v>666.26923483141911</v>
      </c>
      <c r="AO142" s="64">
        <f t="shared" si="61"/>
        <v>662.33383008144699</v>
      </c>
      <c r="AP142" s="64">
        <f t="shared" si="61"/>
        <v>662.94324049050772</v>
      </c>
      <c r="AQ142" s="64">
        <f t="shared" si="61"/>
        <v>667.63744222739967</v>
      </c>
      <c r="AR142" s="64">
        <f t="shared" si="61"/>
        <v>664.23046646603734</v>
      </c>
      <c r="AS142" s="64">
        <f t="shared" si="61"/>
        <v>629.80100549482881</v>
      </c>
      <c r="AT142" s="64">
        <f t="shared" si="61"/>
        <v>648.63195923073556</v>
      </c>
      <c r="AU142" s="64">
        <f t="shared" si="61"/>
        <v>673.70037482523094</v>
      </c>
      <c r="AV142" s="64">
        <f t="shared" si="61"/>
        <v>661.85230125390024</v>
      </c>
      <c r="AW142" s="64">
        <f t="shared" si="61"/>
        <v>689.75756665792221</v>
      </c>
    </row>
    <row r="143" spans="1:49">
      <c r="A143" s="64" t="s">
        <v>122</v>
      </c>
      <c r="B143" s="60">
        <f t="shared" ref="B143:AW143" si="62">4.76*B$55-3.01-((B142-675)/85)*(0.53*B$55+0.005294*(B142-675))</f>
        <v>2.6685863396692757</v>
      </c>
      <c r="C143" s="60">
        <f t="shared" si="62"/>
        <v>2.7581714598742493</v>
      </c>
      <c r="D143" s="60">
        <f t="shared" si="62"/>
        <v>3.002492541527336</v>
      </c>
      <c r="E143" s="60">
        <f t="shared" si="62"/>
        <v>2.2649890336970042</v>
      </c>
      <c r="F143" s="60">
        <f t="shared" si="62"/>
        <v>2.7263109597465252</v>
      </c>
      <c r="G143" s="60">
        <f t="shared" si="62"/>
        <v>3.5540917651814801</v>
      </c>
      <c r="H143" s="120">
        <f t="shared" si="62"/>
        <v>1.4009421299043618</v>
      </c>
      <c r="I143" s="60">
        <f t="shared" si="62"/>
        <v>2.4146287140762523</v>
      </c>
      <c r="J143" s="60">
        <f t="shared" si="62"/>
        <v>2.8021370790412732</v>
      </c>
      <c r="K143" s="60">
        <f t="shared" si="62"/>
        <v>2.4979238594268627</v>
      </c>
      <c r="L143" s="60">
        <f t="shared" si="62"/>
        <v>3.2735211081557472</v>
      </c>
      <c r="M143" s="60">
        <f t="shared" si="62"/>
        <v>2.4064452602137978</v>
      </c>
      <c r="N143" s="60">
        <f t="shared" si="62"/>
        <v>3.4219540103989665</v>
      </c>
      <c r="O143" s="60">
        <f t="shared" si="62"/>
        <v>2.5097209031285121</v>
      </c>
      <c r="P143" s="60">
        <f t="shared" si="62"/>
        <v>1.7384629565716418</v>
      </c>
      <c r="Q143" s="60">
        <f t="shared" si="62"/>
        <v>2.6793245929022356</v>
      </c>
      <c r="R143" s="60">
        <f t="shared" si="62"/>
        <v>2.2906860341724014</v>
      </c>
      <c r="S143" s="60">
        <f t="shared" si="62"/>
        <v>1.8508949499194185</v>
      </c>
      <c r="T143" s="64">
        <f t="shared" si="62"/>
        <v>2.3581114389649072</v>
      </c>
      <c r="U143" s="64">
        <f t="shared" si="62"/>
        <v>1.8618676005290538</v>
      </c>
      <c r="V143" s="64">
        <f t="shared" si="62"/>
        <v>1.8524942665659885</v>
      </c>
      <c r="W143" s="64">
        <f t="shared" si="62"/>
        <v>1.7219263515148482</v>
      </c>
      <c r="X143" s="60">
        <f t="shared" si="62"/>
        <v>2.1279823734779502</v>
      </c>
      <c r="Y143" s="60">
        <f t="shared" si="62"/>
        <v>2.5927938943095548</v>
      </c>
      <c r="Z143" s="60">
        <f t="shared" si="62"/>
        <v>2.8470177757647805</v>
      </c>
      <c r="AA143" s="60">
        <f t="shared" si="62"/>
        <v>1.3595363207149065</v>
      </c>
      <c r="AB143" s="64">
        <f t="shared" si="62"/>
        <v>2.2287580999661398</v>
      </c>
      <c r="AC143" s="64">
        <f t="shared" si="62"/>
        <v>4.1553676970451896</v>
      </c>
      <c r="AD143" s="64">
        <f t="shared" si="62"/>
        <v>2.2710604149018327</v>
      </c>
      <c r="AE143" s="64">
        <f t="shared" si="62"/>
        <v>2.4106734167043293</v>
      </c>
      <c r="AF143" s="64">
        <f t="shared" si="62"/>
        <v>2.8745235900575983</v>
      </c>
      <c r="AG143" s="64">
        <f t="shared" si="62"/>
        <v>1.3029753934425305</v>
      </c>
      <c r="AH143" s="64">
        <f t="shared" si="62"/>
        <v>3.2194916184681057</v>
      </c>
      <c r="AI143" s="64">
        <f t="shared" si="62"/>
        <v>2.6215148084825111</v>
      </c>
      <c r="AJ143" s="64">
        <f t="shared" si="62"/>
        <v>2.7320649182244789</v>
      </c>
      <c r="AK143" s="64">
        <f t="shared" si="62"/>
        <v>3.2753128338250859</v>
      </c>
      <c r="AL143" s="64">
        <f t="shared" si="62"/>
        <v>1.9996112780855779</v>
      </c>
      <c r="AM143" s="64">
        <f t="shared" si="62"/>
        <v>1.4221588601385327</v>
      </c>
      <c r="AN143" s="64">
        <f t="shared" si="62"/>
        <v>2.2875345867542647</v>
      </c>
      <c r="AO143" s="64">
        <f t="shared" si="62"/>
        <v>2.465445846375554</v>
      </c>
      <c r="AP143" s="64">
        <f t="shared" si="62"/>
        <v>1.6371432123836729</v>
      </c>
      <c r="AQ143" s="64">
        <f t="shared" si="62"/>
        <v>2.4461336975212302</v>
      </c>
      <c r="AR143" s="64">
        <f t="shared" si="62"/>
        <v>1.6604328858085398</v>
      </c>
      <c r="AS143" s="64">
        <f t="shared" si="62"/>
        <v>3.5184403437468541</v>
      </c>
      <c r="AT143" s="64">
        <f t="shared" si="62"/>
        <v>1.9090812925520566</v>
      </c>
      <c r="AU143" s="64">
        <f t="shared" si="62"/>
        <v>2.4053985120108741</v>
      </c>
      <c r="AV143" s="64">
        <f t="shared" si="62"/>
        <v>1.5988753445470292</v>
      </c>
      <c r="AW143" s="64">
        <f t="shared" si="62"/>
        <v>3.0454794174299193</v>
      </c>
    </row>
    <row r="144" spans="1:49">
      <c r="A144" s="64" t="s">
        <v>123</v>
      </c>
      <c r="B144" s="40">
        <f t="shared" ref="B144:AW144" si="63">(0.677*B137-48.98)/(-0.0429-0.008314*LN(B$38*(B$52-4)/(8-B$52)))-273.15</f>
        <v>703.85220460870198</v>
      </c>
      <c r="C144" s="40">
        <f t="shared" si="63"/>
        <v>723.93900410683784</v>
      </c>
      <c r="D144" s="40">
        <f t="shared" si="63"/>
        <v>707.66262572194898</v>
      </c>
      <c r="E144" s="40">
        <f t="shared" si="63"/>
        <v>690.49542266596166</v>
      </c>
      <c r="F144" s="40">
        <f t="shared" si="63"/>
        <v>707.84355662656651</v>
      </c>
      <c r="G144" s="40">
        <f t="shared" si="63"/>
        <v>702.25129557984042</v>
      </c>
      <c r="H144" s="101">
        <f t="shared" si="63"/>
        <v>686.47028689905608</v>
      </c>
      <c r="I144" s="40">
        <f t="shared" si="63"/>
        <v>717.52639848370427</v>
      </c>
      <c r="J144" s="40">
        <f t="shared" si="63"/>
        <v>740.42717129183177</v>
      </c>
      <c r="K144" s="40">
        <f t="shared" si="63"/>
        <v>734.48484324824165</v>
      </c>
      <c r="L144" s="40">
        <f t="shared" si="63"/>
        <v>725.95863395441779</v>
      </c>
      <c r="M144" s="40">
        <f t="shared" si="63"/>
        <v>736.41586435354361</v>
      </c>
      <c r="N144" s="40">
        <f t="shared" si="63"/>
        <v>722.62071775596837</v>
      </c>
      <c r="O144" s="40">
        <f t="shared" si="63"/>
        <v>708.90951758542303</v>
      </c>
      <c r="P144" s="40">
        <f t="shared" si="63"/>
        <v>659.11531753906411</v>
      </c>
      <c r="Q144" s="40">
        <f t="shared" si="63"/>
        <v>697.40939007946588</v>
      </c>
      <c r="R144" s="40">
        <f t="shared" si="63"/>
        <v>716.45405012270112</v>
      </c>
      <c r="S144" s="60">
        <f t="shared" si="63"/>
        <v>716.89443344306574</v>
      </c>
      <c r="T144" s="64">
        <f t="shared" si="63"/>
        <v>706.91053435636491</v>
      </c>
      <c r="U144" s="64">
        <f t="shared" si="63"/>
        <v>667.30285529364107</v>
      </c>
      <c r="V144" s="64">
        <f t="shared" si="63"/>
        <v>678.39887807155628</v>
      </c>
      <c r="W144" s="64">
        <f t="shared" si="63"/>
        <v>679.14480176939844</v>
      </c>
      <c r="X144" s="60">
        <f t="shared" si="63"/>
        <v>694.4920700384979</v>
      </c>
      <c r="Y144" s="60">
        <f t="shared" si="63"/>
        <v>693.44812699229942</v>
      </c>
      <c r="Z144" s="60">
        <f t="shared" si="63"/>
        <v>687.76142555879608</v>
      </c>
      <c r="AA144" s="60">
        <f t="shared" si="63"/>
        <v>656.43382292690569</v>
      </c>
      <c r="AB144" s="64">
        <f t="shared" si="63"/>
        <v>690.27540813022858</v>
      </c>
      <c r="AC144" s="64">
        <f t="shared" si="63"/>
        <v>703.29131221028126</v>
      </c>
      <c r="AD144" s="64">
        <f t="shared" si="63"/>
        <v>683.42525452032839</v>
      </c>
      <c r="AE144" s="64">
        <f t="shared" si="63"/>
        <v>699.07510822832285</v>
      </c>
      <c r="AF144" s="64">
        <f t="shared" si="63"/>
        <v>685.47222510539939</v>
      </c>
      <c r="AG144" s="64">
        <f t="shared" si="63"/>
        <v>668.18403411588417</v>
      </c>
      <c r="AH144" s="64">
        <f t="shared" si="63"/>
        <v>705.25365358634781</v>
      </c>
      <c r="AI144" s="64">
        <f t="shared" si="63"/>
        <v>708.99762038303606</v>
      </c>
      <c r="AJ144" s="64">
        <f t="shared" si="63"/>
        <v>706.98856512242696</v>
      </c>
      <c r="AK144" s="64">
        <f t="shared" si="63"/>
        <v>700.5833638483017</v>
      </c>
      <c r="AL144" s="64">
        <f t="shared" si="63"/>
        <v>674.46730866918313</v>
      </c>
      <c r="AM144" s="64">
        <f t="shared" si="63"/>
        <v>668.06010536778581</v>
      </c>
      <c r="AN144" s="64">
        <f t="shared" si="63"/>
        <v>687.73327514497771</v>
      </c>
      <c r="AO144" s="64">
        <f t="shared" si="63"/>
        <v>683.2134689310484</v>
      </c>
      <c r="AP144" s="64">
        <f t="shared" si="63"/>
        <v>674.18196239278188</v>
      </c>
      <c r="AQ144" s="64">
        <f t="shared" si="63"/>
        <v>690.32315172947176</v>
      </c>
      <c r="AR144" s="64">
        <f t="shared" si="63"/>
        <v>671.75630160557307</v>
      </c>
      <c r="AS144" s="64">
        <f t="shared" si="63"/>
        <v>681.35622834474941</v>
      </c>
      <c r="AT144" s="64">
        <f t="shared" si="63"/>
        <v>672.10137505012358</v>
      </c>
      <c r="AU144" s="64">
        <f t="shared" si="63"/>
        <v>689.61371399199857</v>
      </c>
      <c r="AV144" s="64">
        <f t="shared" si="63"/>
        <v>670.39727776775942</v>
      </c>
      <c r="AW144" s="64">
        <f t="shared" si="63"/>
        <v>714.88659030843928</v>
      </c>
    </row>
    <row r="145" spans="1:49">
      <c r="A145" s="64" t="s">
        <v>124</v>
      </c>
      <c r="B145" s="60">
        <f t="shared" ref="B145:AW145" si="64">4.76*B$55-3.01-((B144-675)/85)*(0.53*B$55+0.005294*(B144-675))</f>
        <v>2.4343434615557191</v>
      </c>
      <c r="C145" s="60">
        <f t="shared" si="64"/>
        <v>2.5094538849609638</v>
      </c>
      <c r="D145" s="60">
        <f t="shared" si="64"/>
        <v>2.6203440259639037</v>
      </c>
      <c r="E145" s="60">
        <f t="shared" si="64"/>
        <v>2.1124933788617253</v>
      </c>
      <c r="F145" s="60">
        <f t="shared" si="64"/>
        <v>2.4187297364468057</v>
      </c>
      <c r="G145" s="60">
        <f t="shared" si="64"/>
        <v>3.1525040585747468</v>
      </c>
      <c r="H145" s="120">
        <f t="shared" si="64"/>
        <v>1.2025902769279984</v>
      </c>
      <c r="I145" s="60">
        <f t="shared" si="64"/>
        <v>2.2531424000932234</v>
      </c>
      <c r="J145" s="60">
        <f t="shared" si="64"/>
        <v>2.5230221720170398</v>
      </c>
      <c r="K145" s="60">
        <f t="shared" si="64"/>
        <v>2.2696001539971569</v>
      </c>
      <c r="L145" s="60">
        <f t="shared" si="64"/>
        <v>2.7600148074025403</v>
      </c>
      <c r="M145" s="60">
        <f t="shared" si="64"/>
        <v>2.2367454601629504</v>
      </c>
      <c r="N145" s="60">
        <f t="shared" si="64"/>
        <v>3.0674479916305248</v>
      </c>
      <c r="O145" s="60">
        <f t="shared" si="64"/>
        <v>2.1863541027581617</v>
      </c>
      <c r="P145" s="60">
        <f t="shared" si="64"/>
        <v>1.686772282240752</v>
      </c>
      <c r="Q145" s="60">
        <f t="shared" si="64"/>
        <v>2.3667887129321041</v>
      </c>
      <c r="R145" s="60">
        <f t="shared" si="64"/>
        <v>2.0482413148471537</v>
      </c>
      <c r="S145" s="60">
        <f t="shared" si="64"/>
        <v>1.7474075732549776</v>
      </c>
      <c r="T145" s="64">
        <f t="shared" si="64"/>
        <v>2.1067018761605754</v>
      </c>
      <c r="U145" s="64">
        <f t="shared" si="64"/>
        <v>1.8083269144887213</v>
      </c>
      <c r="V145" s="64">
        <f t="shared" si="64"/>
        <v>1.7864181532141603</v>
      </c>
      <c r="W145" s="64">
        <f t="shared" si="64"/>
        <v>1.7199701293642671</v>
      </c>
      <c r="X145" s="60">
        <f t="shared" si="64"/>
        <v>2.0647066680192769</v>
      </c>
      <c r="Y145" s="60">
        <f t="shared" si="64"/>
        <v>2.3630968581642842</v>
      </c>
      <c r="Z145" s="60">
        <f t="shared" si="64"/>
        <v>2.6241302916407339</v>
      </c>
      <c r="AA145" s="60">
        <f t="shared" si="64"/>
        <v>1.3187177237877992</v>
      </c>
      <c r="AB145" s="64">
        <f t="shared" si="64"/>
        <v>2.0827959684233224</v>
      </c>
      <c r="AC145" s="64">
        <f t="shared" si="64"/>
        <v>3.6843332445343906</v>
      </c>
      <c r="AD145" s="64">
        <f t="shared" si="64"/>
        <v>2.0842130271571397</v>
      </c>
      <c r="AE145" s="64">
        <f t="shared" si="64"/>
        <v>2.3264052194563551</v>
      </c>
      <c r="AF145" s="64">
        <f t="shared" si="64"/>
        <v>2.6493404737688717</v>
      </c>
      <c r="AG145" s="64">
        <f t="shared" si="64"/>
        <v>1.2781008075202502</v>
      </c>
      <c r="AH145" s="64">
        <f t="shared" si="64"/>
        <v>2.8514265522129061</v>
      </c>
      <c r="AI145" s="64">
        <f t="shared" si="64"/>
        <v>2.4289086379311562</v>
      </c>
      <c r="AJ145" s="64">
        <f t="shared" si="64"/>
        <v>2.5217809422243045</v>
      </c>
      <c r="AK145" s="64">
        <f t="shared" si="64"/>
        <v>2.9463036007339141</v>
      </c>
      <c r="AL145" s="64">
        <f t="shared" si="64"/>
        <v>1.9142700391196446</v>
      </c>
      <c r="AM145" s="64">
        <f t="shared" si="64"/>
        <v>1.4366566857327914</v>
      </c>
      <c r="AN145" s="64">
        <f t="shared" si="64"/>
        <v>2.1347879496890405</v>
      </c>
      <c r="AO145" s="64">
        <f t="shared" si="64"/>
        <v>2.3236528399140601</v>
      </c>
      <c r="AP145" s="64">
        <f t="shared" si="64"/>
        <v>1.5786724832743995</v>
      </c>
      <c r="AQ145" s="64">
        <f t="shared" si="64"/>
        <v>2.274196506016176</v>
      </c>
      <c r="AR145" s="64">
        <f t="shared" si="64"/>
        <v>1.6215287366415205</v>
      </c>
      <c r="AS145" s="64">
        <f t="shared" si="64"/>
        <v>3.2188042080115484</v>
      </c>
      <c r="AT145" s="64">
        <f t="shared" si="64"/>
        <v>1.8043941425006906</v>
      </c>
      <c r="AU145" s="64">
        <f t="shared" si="64"/>
        <v>2.2795058863985509</v>
      </c>
      <c r="AV145" s="64">
        <f t="shared" si="64"/>
        <v>1.5574882758143824</v>
      </c>
      <c r="AW145" s="64">
        <f t="shared" si="64"/>
        <v>2.7562408469710609</v>
      </c>
    </row>
    <row r="146" spans="1:49">
      <c r="A146" s="119" t="s">
        <v>125</v>
      </c>
      <c r="B146" s="60"/>
      <c r="C146" s="60"/>
      <c r="D146" s="60"/>
      <c r="E146" s="60"/>
      <c r="F146" s="60"/>
      <c r="G146" s="60"/>
      <c r="H146" s="120"/>
      <c r="I146" s="60"/>
      <c r="J146" s="60"/>
      <c r="K146" s="60"/>
      <c r="L146" s="60"/>
      <c r="M146" s="60"/>
      <c r="N146" s="60"/>
      <c r="O146" s="60"/>
      <c r="P146" s="60"/>
      <c r="Q146" s="60"/>
      <c r="R146" s="60"/>
      <c r="S146" s="60"/>
      <c r="T146" s="64"/>
      <c r="U146" s="64"/>
      <c r="V146" s="64"/>
      <c r="W146" s="64"/>
      <c r="X146" s="60"/>
      <c r="Y146" s="60"/>
      <c r="Z146" s="60"/>
      <c r="AA146" s="60"/>
      <c r="AB146" s="64"/>
      <c r="AC146" s="64"/>
      <c r="AD146" s="64"/>
      <c r="AE146" s="64"/>
      <c r="AF146" s="64"/>
      <c r="AG146" s="64"/>
      <c r="AH146" s="64"/>
      <c r="AI146" s="64"/>
      <c r="AJ146" s="64"/>
      <c r="AK146" s="64"/>
      <c r="AL146" s="64"/>
      <c r="AM146" s="64"/>
      <c r="AN146" s="64"/>
      <c r="AO146" s="64"/>
      <c r="AP146" s="64"/>
      <c r="AQ146" s="64"/>
      <c r="AR146" s="64"/>
      <c r="AS146" s="64"/>
      <c r="AT146" s="64"/>
      <c r="AU146" s="64"/>
      <c r="AV146" s="64"/>
      <c r="AW146" s="64"/>
    </row>
    <row r="147" spans="1:49">
      <c r="A147" s="38" t="s">
        <v>119</v>
      </c>
      <c r="B147" s="39">
        <f t="shared" ref="B147:AW147" si="65">((-76.95+B141*0.79+39.4*B$96+22.4*B$99+(41.5-2.89*B141)*B$94)/(-0.065-0.0083144*LN(B$100)))-273.15</f>
        <v>701.93602824018046</v>
      </c>
      <c r="C147" s="39">
        <f t="shared" si="65"/>
        <v>722.68707721939768</v>
      </c>
      <c r="D147" s="39">
        <f t="shared" si="65"/>
        <v>719.92011651432028</v>
      </c>
      <c r="E147" s="39">
        <f t="shared" si="65"/>
        <v>688.68881835772322</v>
      </c>
      <c r="F147" s="39">
        <f t="shared" si="65"/>
        <v>709.25596314753409</v>
      </c>
      <c r="G147" s="39">
        <f t="shared" si="65"/>
        <v>679.28713766187366</v>
      </c>
      <c r="H147" s="100">
        <f t="shared" si="65"/>
        <v>762.95561563248918</v>
      </c>
      <c r="I147" s="39">
        <f t="shared" si="65"/>
        <v>746.88744019640967</v>
      </c>
      <c r="J147" s="39">
        <f t="shared" si="65"/>
        <v>765.37347488275111</v>
      </c>
      <c r="K147" s="39">
        <f t="shared" si="65"/>
        <v>764.65852321182695</v>
      </c>
      <c r="L147" s="39">
        <f t="shared" si="65"/>
        <v>729.37965217234137</v>
      </c>
      <c r="M147" s="39">
        <f t="shared" si="65"/>
        <v>761.72743618295488</v>
      </c>
      <c r="N147" s="39">
        <f t="shared" si="65"/>
        <v>706.24295841046114</v>
      </c>
      <c r="O147" s="39">
        <f t="shared" si="65"/>
        <v>751.65419833808744</v>
      </c>
      <c r="P147" s="39">
        <f t="shared" si="65"/>
        <v>659.75207057450905</v>
      </c>
      <c r="Q147" s="39">
        <f t="shared" si="65"/>
        <v>708.93704315758873</v>
      </c>
      <c r="R147" s="39">
        <f t="shared" si="65"/>
        <v>721.79116949213915</v>
      </c>
      <c r="S147" s="60">
        <f t="shared" si="65"/>
        <v>719.05234064764886</v>
      </c>
      <c r="T147" s="64">
        <f t="shared" si="65"/>
        <v>741.94976444184726</v>
      </c>
      <c r="U147" s="64">
        <f t="shared" si="65"/>
        <v>685.82346741345134</v>
      </c>
      <c r="V147" s="64">
        <f t="shared" si="65"/>
        <v>687.6890726343596</v>
      </c>
      <c r="W147" s="64">
        <f t="shared" si="65"/>
        <v>698.0537614299293</v>
      </c>
      <c r="X147" s="60">
        <f t="shared" si="65"/>
        <v>708.00798220434024</v>
      </c>
      <c r="Y147" s="60">
        <f t="shared" si="65"/>
        <v>718.41186633585085</v>
      </c>
      <c r="Z147" s="60">
        <f t="shared" si="65"/>
        <v>682.81638942290658</v>
      </c>
      <c r="AA147" s="60">
        <f t="shared" si="65"/>
        <v>651.82485450034062</v>
      </c>
      <c r="AB147" s="64">
        <f t="shared" si="65"/>
        <v>718.48771211773055</v>
      </c>
      <c r="AC147" s="64">
        <f t="shared" si="65"/>
        <v>663.29796818931993</v>
      </c>
      <c r="AD147" s="64">
        <f t="shared" si="65"/>
        <v>671.25144282386634</v>
      </c>
      <c r="AE147" s="64">
        <f t="shared" si="65"/>
        <v>719.27580610456539</v>
      </c>
      <c r="AF147" s="64">
        <f t="shared" si="65"/>
        <v>695.6793571815416</v>
      </c>
      <c r="AG147" s="64">
        <f t="shared" si="65"/>
        <v>693.13469864597278</v>
      </c>
      <c r="AH147" s="64">
        <f t="shared" si="65"/>
        <v>689.64723349879205</v>
      </c>
      <c r="AI147" s="64">
        <f t="shared" si="65"/>
        <v>734.4604144486791</v>
      </c>
      <c r="AJ147" s="64">
        <f t="shared" si="65"/>
        <v>710.12549670625845</v>
      </c>
      <c r="AK147" s="64">
        <f t="shared" si="65"/>
        <v>693.84872467769299</v>
      </c>
      <c r="AL147" s="64">
        <f t="shared" si="65"/>
        <v>677.81081822093017</v>
      </c>
      <c r="AM147" s="64">
        <f t="shared" si="65"/>
        <v>690.64383530424561</v>
      </c>
      <c r="AN147" s="64">
        <f t="shared" si="65"/>
        <v>697.64704249490342</v>
      </c>
      <c r="AO147" s="64">
        <f t="shared" si="65"/>
        <v>707.80954930893995</v>
      </c>
      <c r="AP147" s="64">
        <f t="shared" si="65"/>
        <v>718.39005114407507</v>
      </c>
      <c r="AQ147" s="64">
        <f t="shared" si="65"/>
        <v>699.63317278210934</v>
      </c>
      <c r="AR147" s="64">
        <f t="shared" si="65"/>
        <v>685.91744864447503</v>
      </c>
      <c r="AS147" s="64">
        <f t="shared" si="65"/>
        <v>639.33784306754421</v>
      </c>
      <c r="AT147" s="64">
        <f t="shared" si="65"/>
        <v>666.57976562566239</v>
      </c>
      <c r="AU147" s="64">
        <f t="shared" si="65"/>
        <v>716.21318811514311</v>
      </c>
      <c r="AV147" s="64">
        <f t="shared" si="65"/>
        <v>687.60875591768274</v>
      </c>
      <c r="AW147" s="64">
        <f t="shared" si="65"/>
        <v>729.28790489855567</v>
      </c>
    </row>
    <row r="148" spans="1:49">
      <c r="A148" s="64" t="s">
        <v>120</v>
      </c>
      <c r="B148" s="60">
        <f t="shared" ref="B148:AW148" si="66">4.76*B$55-3.01-((B147-675)/85)*(0.53*B$55+0.005294*(B147-675))</f>
        <v>2.4553391486132914</v>
      </c>
      <c r="C148" s="60">
        <f t="shared" si="66"/>
        <v>2.5269211007358079</v>
      </c>
      <c r="D148" s="60">
        <f t="shared" si="66"/>
        <v>2.4655561515065103</v>
      </c>
      <c r="E148" s="60">
        <f t="shared" si="66"/>
        <v>2.1281870252642663</v>
      </c>
      <c r="F148" s="60">
        <f t="shared" si="66"/>
        <v>2.4022016574131126</v>
      </c>
      <c r="G148" s="60">
        <f t="shared" si="66"/>
        <v>3.3912954341141486</v>
      </c>
      <c r="H148" s="120">
        <f t="shared" si="66"/>
        <v>0.29962150634112028</v>
      </c>
      <c r="I148" s="60">
        <f t="shared" si="66"/>
        <v>1.824961092159888</v>
      </c>
      <c r="J148" s="60">
        <f t="shared" si="66"/>
        <v>2.0736660991166502</v>
      </c>
      <c r="K148" s="60">
        <f t="shared" si="66"/>
        <v>1.7535560273212021</v>
      </c>
      <c r="L148" s="60">
        <f t="shared" si="66"/>
        <v>2.709087112678489</v>
      </c>
      <c r="M148" s="60">
        <f t="shared" si="66"/>
        <v>1.8055482349113057</v>
      </c>
      <c r="N148" s="60">
        <f t="shared" si="66"/>
        <v>3.2901831827995323</v>
      </c>
      <c r="O148" s="60">
        <f t="shared" si="66"/>
        <v>1.5833274038329102</v>
      </c>
      <c r="P148" s="60">
        <f t="shared" si="66"/>
        <v>1.6841563648843816</v>
      </c>
      <c r="Q148" s="60">
        <f t="shared" si="66"/>
        <v>2.2421995400381047</v>
      </c>
      <c r="R148" s="60">
        <f t="shared" si="66"/>
        <v>1.9807224527377421</v>
      </c>
      <c r="S148" s="60">
        <f t="shared" si="66"/>
        <v>1.7213007068286976</v>
      </c>
      <c r="T148" s="64">
        <f t="shared" si="66"/>
        <v>1.6428210745192284</v>
      </c>
      <c r="U148" s="64">
        <f t="shared" si="66"/>
        <v>1.6889024028014088</v>
      </c>
      <c r="V148" s="64">
        <f t="shared" si="66"/>
        <v>1.7184692921965203</v>
      </c>
      <c r="W148" s="64">
        <f t="shared" si="66"/>
        <v>1.5701132053448388</v>
      </c>
      <c r="X148" s="60">
        <f t="shared" si="66"/>
        <v>1.9278802519822482</v>
      </c>
      <c r="Y148" s="60">
        <f t="shared" si="66"/>
        <v>2.0861503078004953</v>
      </c>
      <c r="Z148" s="60">
        <f t="shared" si="66"/>
        <v>2.667651396386975</v>
      </c>
      <c r="AA148" s="60">
        <f t="shared" si="66"/>
        <v>1.332376024641456</v>
      </c>
      <c r="AB148" s="64">
        <f t="shared" si="66"/>
        <v>1.7869396753994613</v>
      </c>
      <c r="AC148" s="64">
        <f t="shared" si="66"/>
        <v>4.0925721149052361</v>
      </c>
      <c r="AD148" s="64">
        <f t="shared" si="66"/>
        <v>2.1699737951823828</v>
      </c>
      <c r="AE148" s="64">
        <f t="shared" si="66"/>
        <v>2.0936151255151216</v>
      </c>
      <c r="AF148" s="64">
        <f t="shared" si="66"/>
        <v>2.5527223272883171</v>
      </c>
      <c r="AG148" s="64">
        <f t="shared" si="66"/>
        <v>1.1215068969035187</v>
      </c>
      <c r="AH148" s="64">
        <f t="shared" si="66"/>
        <v>3.0210562075599108</v>
      </c>
      <c r="AI148" s="64">
        <f t="shared" si="66"/>
        <v>2.0883136047822051</v>
      </c>
      <c r="AJ148" s="64">
        <f t="shared" si="66"/>
        <v>2.484669927537924</v>
      </c>
      <c r="AK148" s="64">
        <f t="shared" si="66"/>
        <v>3.0196808915631772</v>
      </c>
      <c r="AL148" s="64">
        <f t="shared" si="66"/>
        <v>1.8922433673115757</v>
      </c>
      <c r="AM148" s="64">
        <f t="shared" si="66"/>
        <v>1.293964664718978</v>
      </c>
      <c r="AN148" s="64">
        <f t="shared" si="66"/>
        <v>2.04486332931336</v>
      </c>
      <c r="AO148" s="64">
        <f t="shared" si="66"/>
        <v>2.0869572552825719</v>
      </c>
      <c r="AP148" s="64">
        <f t="shared" si="66"/>
        <v>1.1960085233793245</v>
      </c>
      <c r="AQ148" s="64">
        <f t="shared" si="66"/>
        <v>2.1850822290209901</v>
      </c>
      <c r="AR148" s="64">
        <f t="shared" si="66"/>
        <v>1.5291962287983507</v>
      </c>
      <c r="AS148" s="64">
        <f t="shared" si="66"/>
        <v>3.4879707064669772</v>
      </c>
      <c r="AT148" s="64">
        <f t="shared" si="66"/>
        <v>1.8351959392784551</v>
      </c>
      <c r="AU148" s="64">
        <f t="shared" si="66"/>
        <v>1.9986437346635837</v>
      </c>
      <c r="AV148" s="64">
        <f t="shared" si="66"/>
        <v>1.4465153572347254</v>
      </c>
      <c r="AW148" s="64">
        <f t="shared" si="66"/>
        <v>2.5550230572210575</v>
      </c>
    </row>
    <row r="149" spans="1:49">
      <c r="A149" s="38" t="s">
        <v>121</v>
      </c>
      <c r="B149" s="39">
        <f t="shared" ref="B149:AW149" si="67">((78.44+3-33.6*B$97-(66.8-2.92*B143)*B$94+78.5*B$93+9.4*B$96)/(0.0721-0.0083144*LN((27*B$97*B$92*B$39)/(64*B$98*B$93*B$38))))-273.15</f>
        <v>679.32119604151183</v>
      </c>
      <c r="C149" s="39">
        <f t="shared" si="67"/>
        <v>704.54748343950473</v>
      </c>
      <c r="D149" s="39">
        <f t="shared" si="67"/>
        <v>666.60222341745055</v>
      </c>
      <c r="E149" s="39">
        <f t="shared" si="67"/>
        <v>670.26903520628809</v>
      </c>
      <c r="F149" s="39">
        <f t="shared" si="67"/>
        <v>675.88207046119919</v>
      </c>
      <c r="G149" s="39">
        <f t="shared" si="67"/>
        <v>657.97317883026778</v>
      </c>
      <c r="H149" s="100">
        <f t="shared" si="67"/>
        <v>626.57098904943064</v>
      </c>
      <c r="I149" s="39">
        <f t="shared" si="67"/>
        <v>703.97421152423601</v>
      </c>
      <c r="J149" s="39">
        <f t="shared" si="67"/>
        <v>722.23238439416548</v>
      </c>
      <c r="K149" s="39">
        <f t="shared" si="67"/>
        <v>718.43928914774426</v>
      </c>
      <c r="L149" s="39">
        <f t="shared" si="67"/>
        <v>683.20885272671433</v>
      </c>
      <c r="M149" s="39">
        <f t="shared" si="67"/>
        <v>724.91200955321347</v>
      </c>
      <c r="N149" s="39">
        <f t="shared" si="67"/>
        <v>695.18376920864125</v>
      </c>
      <c r="O149" s="39">
        <f t="shared" si="67"/>
        <v>674.04009332742976</v>
      </c>
      <c r="P149" s="39">
        <f t="shared" si="67"/>
        <v>611.06309406808828</v>
      </c>
      <c r="Q149" s="39">
        <f t="shared" si="67"/>
        <v>655.68974611611259</v>
      </c>
      <c r="R149" s="39">
        <f t="shared" si="67"/>
        <v>694.29349196679937</v>
      </c>
      <c r="S149" s="60">
        <f t="shared" si="67"/>
        <v>707.81912769624319</v>
      </c>
      <c r="T149" s="64">
        <f t="shared" si="67"/>
        <v>680.13311336778509</v>
      </c>
      <c r="U149" s="64">
        <f t="shared" si="67"/>
        <v>655.57066420541457</v>
      </c>
      <c r="V149" s="64">
        <f t="shared" si="67"/>
        <v>667.48739870904342</v>
      </c>
      <c r="W149" s="64">
        <f t="shared" si="67"/>
        <v>678.85429985494886</v>
      </c>
      <c r="X149" s="64">
        <f t="shared" si="67"/>
        <v>687.33165361550903</v>
      </c>
      <c r="Y149" s="64">
        <f t="shared" si="67"/>
        <v>663.5195961490333</v>
      </c>
      <c r="Z149" s="64">
        <f t="shared" si="67"/>
        <v>656.68789849123812</v>
      </c>
      <c r="AA149" s="64">
        <f t="shared" si="67"/>
        <v>635.39394560247058</v>
      </c>
      <c r="AB149" s="64">
        <f t="shared" si="67"/>
        <v>670.86757511862311</v>
      </c>
      <c r="AC149" s="64">
        <f t="shared" si="67"/>
        <v>654.52124805391838</v>
      </c>
      <c r="AD149" s="64">
        <f t="shared" si="67"/>
        <v>651.17895154297651</v>
      </c>
      <c r="AE149" s="64">
        <f t="shared" si="67"/>
        <v>690.41388815516109</v>
      </c>
      <c r="AF149" s="64">
        <f t="shared" si="67"/>
        <v>652.12289229199871</v>
      </c>
      <c r="AG149" s="64">
        <f t="shared" si="67"/>
        <v>662.48846207270526</v>
      </c>
      <c r="AH149" s="64">
        <f t="shared" si="67"/>
        <v>666.1092296730925</v>
      </c>
      <c r="AI149" s="64">
        <f t="shared" si="67"/>
        <v>690.94138393925073</v>
      </c>
      <c r="AJ149" s="64">
        <f t="shared" si="67"/>
        <v>686.71737631455574</v>
      </c>
      <c r="AK149" s="64">
        <f t="shared" si="67"/>
        <v>664.22832687968901</v>
      </c>
      <c r="AL149" s="64">
        <f t="shared" si="67"/>
        <v>658.64561378668202</v>
      </c>
      <c r="AM149" s="64">
        <f t="shared" si="67"/>
        <v>670.90873604169212</v>
      </c>
      <c r="AN149" s="64">
        <f t="shared" si="67"/>
        <v>666.26848942355423</v>
      </c>
      <c r="AO149" s="64">
        <f t="shared" si="67"/>
        <v>662.33184939276555</v>
      </c>
      <c r="AP149" s="64">
        <f t="shared" si="67"/>
        <v>662.94299254282021</v>
      </c>
      <c r="AQ149" s="64">
        <f t="shared" si="67"/>
        <v>667.63654852795707</v>
      </c>
      <c r="AR149" s="64">
        <f t="shared" si="67"/>
        <v>664.23010507168829</v>
      </c>
      <c r="AS149" s="64">
        <f t="shared" si="67"/>
        <v>629.79057581978782</v>
      </c>
      <c r="AT149" s="64">
        <f t="shared" si="67"/>
        <v>648.63112531817831</v>
      </c>
      <c r="AU149" s="64">
        <f t="shared" si="67"/>
        <v>673.70017658183519</v>
      </c>
      <c r="AV149" s="64">
        <f t="shared" si="67"/>
        <v>661.85196433116141</v>
      </c>
      <c r="AW149" s="64">
        <f t="shared" si="67"/>
        <v>689.76235724091703</v>
      </c>
    </row>
    <row r="150" spans="1:49">
      <c r="A150" s="64" t="s">
        <v>122</v>
      </c>
      <c r="B150" s="60">
        <f t="shared" ref="B150:AW150" si="68">4.76*B$55-3.01-((B149-675)/85)*(0.53*B$55+0.005294*(B149-675))</f>
        <v>2.6685795005848241</v>
      </c>
      <c r="C150" s="60">
        <f t="shared" si="68"/>
        <v>2.7581014353743494</v>
      </c>
      <c r="D150" s="60">
        <f t="shared" si="68"/>
        <v>3.0025038276029705</v>
      </c>
      <c r="E150" s="60">
        <f t="shared" si="68"/>
        <v>2.2649920989780767</v>
      </c>
      <c r="F150" s="60">
        <f t="shared" si="68"/>
        <v>2.7263099725223268</v>
      </c>
      <c r="G150" s="60">
        <f t="shared" si="68"/>
        <v>3.5541488468509081</v>
      </c>
      <c r="H150" s="120">
        <f t="shared" si="68"/>
        <v>1.4009421307686782</v>
      </c>
      <c r="I150" s="60">
        <f t="shared" si="68"/>
        <v>2.4145567763421609</v>
      </c>
      <c r="J150" s="60">
        <f t="shared" si="68"/>
        <v>2.8018755393791928</v>
      </c>
      <c r="K150" s="60">
        <f t="shared" si="68"/>
        <v>2.4978291699586146</v>
      </c>
      <c r="L150" s="60">
        <f t="shared" si="68"/>
        <v>3.273485877227817</v>
      </c>
      <c r="M150" s="60">
        <f t="shared" si="68"/>
        <v>2.4063424819350989</v>
      </c>
      <c r="N150" s="60">
        <f t="shared" si="68"/>
        <v>3.4216882190084696</v>
      </c>
      <c r="O150" s="60">
        <f t="shared" si="68"/>
        <v>2.5097210778815677</v>
      </c>
      <c r="P150" s="60">
        <f t="shared" si="68"/>
        <v>1.7384644321662557</v>
      </c>
      <c r="Q150" s="60">
        <f t="shared" si="68"/>
        <v>2.6793308184313078</v>
      </c>
      <c r="R150" s="60">
        <f t="shared" si="68"/>
        <v>2.2906376220910118</v>
      </c>
      <c r="S150" s="60">
        <f t="shared" si="68"/>
        <v>1.8508533816517168</v>
      </c>
      <c r="T150" s="64">
        <f t="shared" si="68"/>
        <v>2.3581100413456539</v>
      </c>
      <c r="U150" s="64">
        <f t="shared" si="68"/>
        <v>1.8618723866793068</v>
      </c>
      <c r="V150" s="64">
        <f t="shared" si="68"/>
        <v>1.8524962489368908</v>
      </c>
      <c r="W150" s="64">
        <f t="shared" si="68"/>
        <v>1.7219250309592591</v>
      </c>
      <c r="X150" s="64">
        <f t="shared" si="68"/>
        <v>2.1279731538127762</v>
      </c>
      <c r="Y150" s="64">
        <f t="shared" si="68"/>
        <v>2.5928023197565389</v>
      </c>
      <c r="Z150" s="64">
        <f t="shared" si="68"/>
        <v>2.8470400941901457</v>
      </c>
      <c r="AA150" s="64">
        <f t="shared" si="68"/>
        <v>1.35953640118525</v>
      </c>
      <c r="AB150" s="64">
        <f t="shared" si="68"/>
        <v>2.2287601111738682</v>
      </c>
      <c r="AC150" s="64">
        <f t="shared" si="68"/>
        <v>4.1555025671066002</v>
      </c>
      <c r="AD150" s="64">
        <f t="shared" si="68"/>
        <v>2.2710652350893694</v>
      </c>
      <c r="AE150" s="64">
        <f t="shared" si="68"/>
        <v>2.4106466345292041</v>
      </c>
      <c r="AF150" s="64">
        <f t="shared" si="68"/>
        <v>2.8745468345269289</v>
      </c>
      <c r="AG150" s="64">
        <f t="shared" si="68"/>
        <v>1.3029757750666866</v>
      </c>
      <c r="AH150" s="64">
        <f t="shared" si="68"/>
        <v>3.2195101988583894</v>
      </c>
      <c r="AI150" s="64">
        <f t="shared" si="68"/>
        <v>2.6214913451035824</v>
      </c>
      <c r="AJ150" s="64">
        <f t="shared" si="68"/>
        <v>2.7320426789728942</v>
      </c>
      <c r="AK150" s="64">
        <f t="shared" si="68"/>
        <v>3.2753412739177716</v>
      </c>
      <c r="AL150" s="64">
        <f t="shared" si="68"/>
        <v>1.999615988505556</v>
      </c>
      <c r="AM150" s="64">
        <f t="shared" si="68"/>
        <v>1.4221594160021425</v>
      </c>
      <c r="AN150" s="64">
        <f t="shared" si="68"/>
        <v>2.287538894853832</v>
      </c>
      <c r="AO150" s="64">
        <f t="shared" si="68"/>
        <v>2.465456721176146</v>
      </c>
      <c r="AP150" s="64">
        <f t="shared" si="68"/>
        <v>1.6371443287989469</v>
      </c>
      <c r="AQ150" s="64">
        <f t="shared" si="68"/>
        <v>2.4461392081809477</v>
      </c>
      <c r="AR150" s="64">
        <f t="shared" si="68"/>
        <v>1.6604345846018234</v>
      </c>
      <c r="AS150" s="64">
        <f t="shared" si="68"/>
        <v>3.5184674641887841</v>
      </c>
      <c r="AT150" s="64">
        <f t="shared" si="68"/>
        <v>1.9090837932850337</v>
      </c>
      <c r="AU150" s="64">
        <f t="shared" si="68"/>
        <v>2.4053998838562949</v>
      </c>
      <c r="AV150" s="64">
        <f t="shared" si="68"/>
        <v>1.5988767970938431</v>
      </c>
      <c r="AW150" s="64">
        <f t="shared" si="68"/>
        <v>3.0454317734376311</v>
      </c>
    </row>
    <row r="151" spans="1:49">
      <c r="A151" s="64" t="s">
        <v>123</v>
      </c>
      <c r="B151" s="40">
        <f t="shared" ref="B151:AW151" si="69">(0.677*B145-48.98)/(-0.0429-0.008314*LN(B$38*(B$52-4)/(8-B$52)))-273.15</f>
        <v>704.34620259536382</v>
      </c>
      <c r="C151" s="40">
        <f t="shared" si="69"/>
        <v>725.19181407979318</v>
      </c>
      <c r="D151" s="40">
        <f t="shared" si="69"/>
        <v>708.29801550367927</v>
      </c>
      <c r="E151" s="40">
        <f t="shared" si="69"/>
        <v>690.67321401419963</v>
      </c>
      <c r="F151" s="40">
        <f t="shared" si="69"/>
        <v>708.45103231329097</v>
      </c>
      <c r="G151" s="40">
        <f t="shared" si="69"/>
        <v>702.7996406160313</v>
      </c>
      <c r="H151" s="101">
        <f t="shared" si="69"/>
        <v>686.55460723622764</v>
      </c>
      <c r="I151" s="40">
        <f t="shared" si="69"/>
        <v>718.43572572780067</v>
      </c>
      <c r="J151" s="40">
        <f t="shared" si="69"/>
        <v>742.63725129689135</v>
      </c>
      <c r="K151" s="40">
        <f t="shared" si="69"/>
        <v>736.21074268311895</v>
      </c>
      <c r="L151" s="40">
        <f t="shared" si="69"/>
        <v>727.3903873234392</v>
      </c>
      <c r="M151" s="40">
        <f t="shared" si="69"/>
        <v>738.24244406400055</v>
      </c>
      <c r="N151" s="40">
        <f t="shared" si="69"/>
        <v>723.97666383102001</v>
      </c>
      <c r="O151" s="40">
        <f t="shared" si="69"/>
        <v>709.51086761827708</v>
      </c>
      <c r="P151" s="40">
        <f t="shared" si="69"/>
        <v>659.06053637547711</v>
      </c>
      <c r="Q151" s="40">
        <f t="shared" si="69"/>
        <v>697.737018469958</v>
      </c>
      <c r="R151" s="40">
        <f t="shared" si="69"/>
        <v>717.27728788100217</v>
      </c>
      <c r="S151" s="60">
        <f t="shared" si="69"/>
        <v>717.66841045350532</v>
      </c>
      <c r="T151" s="64">
        <f t="shared" si="69"/>
        <v>707.44147182262577</v>
      </c>
      <c r="U151" s="64">
        <f t="shared" si="69"/>
        <v>667.26355231434718</v>
      </c>
      <c r="V151" s="64">
        <f t="shared" si="69"/>
        <v>678.42371909583642</v>
      </c>
      <c r="W151" s="64">
        <f t="shared" si="69"/>
        <v>679.17496059018458</v>
      </c>
      <c r="X151" s="64">
        <f t="shared" si="69"/>
        <v>694.73468198990884</v>
      </c>
      <c r="Y151" s="64">
        <f t="shared" si="69"/>
        <v>693.69438648612868</v>
      </c>
      <c r="Z151" s="64">
        <f t="shared" si="69"/>
        <v>687.92327537659833</v>
      </c>
      <c r="AA151" s="64">
        <f t="shared" si="69"/>
        <v>656.38931218546975</v>
      </c>
      <c r="AB151" s="64">
        <f t="shared" si="69"/>
        <v>690.44799754832059</v>
      </c>
      <c r="AC151" s="64">
        <f t="shared" si="69"/>
        <v>703.95466872191059</v>
      </c>
      <c r="AD151" s="64">
        <f t="shared" si="69"/>
        <v>683.50499502221021</v>
      </c>
      <c r="AE151" s="64">
        <f t="shared" si="69"/>
        <v>699.43592492158245</v>
      </c>
      <c r="AF151" s="64">
        <f t="shared" si="69"/>
        <v>685.5989676837936</v>
      </c>
      <c r="AG151" s="64">
        <f t="shared" si="69"/>
        <v>668.15653744484052</v>
      </c>
      <c r="AH151" s="64">
        <f t="shared" si="69"/>
        <v>705.85029733027454</v>
      </c>
      <c r="AI151" s="64">
        <f t="shared" si="69"/>
        <v>709.64288018969569</v>
      </c>
      <c r="AJ151" s="64">
        <f t="shared" si="69"/>
        <v>707.586610231176</v>
      </c>
      <c r="AK151" s="64">
        <f t="shared" si="69"/>
        <v>701.05498327003431</v>
      </c>
      <c r="AL151" s="64">
        <f t="shared" si="69"/>
        <v>674.46367438667119</v>
      </c>
      <c r="AM151" s="64">
        <f t="shared" si="69"/>
        <v>668.0298139238605</v>
      </c>
      <c r="AN151" s="64">
        <f t="shared" si="69"/>
        <v>687.87062314244531</v>
      </c>
      <c r="AO151" s="64">
        <f t="shared" si="69"/>
        <v>683.297644974322</v>
      </c>
      <c r="AP151" s="64">
        <f t="shared" si="69"/>
        <v>674.17718574186176</v>
      </c>
      <c r="AQ151" s="64">
        <f t="shared" si="69"/>
        <v>690.50780797890127</v>
      </c>
      <c r="AR151" s="64">
        <f t="shared" si="69"/>
        <v>671.73853107275829</v>
      </c>
      <c r="AS151" s="64">
        <f t="shared" si="69"/>
        <v>681.43977241440075</v>
      </c>
      <c r="AT151" s="64">
        <f t="shared" si="69"/>
        <v>672.08391139906894</v>
      </c>
      <c r="AU151" s="64">
        <f t="shared" si="69"/>
        <v>689.78711088497892</v>
      </c>
      <c r="AV151" s="64">
        <f t="shared" si="69"/>
        <v>670.37397254701375</v>
      </c>
      <c r="AW151" s="64">
        <f t="shared" si="69"/>
        <v>715.80797258441544</v>
      </c>
    </row>
    <row r="152" spans="1:49">
      <c r="A152" s="64" t="s">
        <v>124</v>
      </c>
      <c r="B152" s="60">
        <f t="shared" ref="B152:AW152" si="70">4.76*B$55-3.01-((B151-675)/85)*(0.53*B$55+0.005294*(B151-675))</f>
        <v>2.4288565341614707</v>
      </c>
      <c r="C152" s="60">
        <f t="shared" si="70"/>
        <v>2.4917789086531581</v>
      </c>
      <c r="D152" s="60">
        <f t="shared" si="70"/>
        <v>2.6127802372833253</v>
      </c>
      <c r="E152" s="60">
        <f t="shared" si="70"/>
        <v>2.110926963689411</v>
      </c>
      <c r="F152" s="60">
        <f t="shared" si="70"/>
        <v>2.4116514684133836</v>
      </c>
      <c r="G152" s="60">
        <f t="shared" si="70"/>
        <v>3.1459991224847728</v>
      </c>
      <c r="H152" s="120">
        <f t="shared" si="70"/>
        <v>1.2019960425986829</v>
      </c>
      <c r="I152" s="60">
        <f t="shared" si="70"/>
        <v>2.2414927588260767</v>
      </c>
      <c r="J152" s="60">
        <f t="shared" si="70"/>
        <v>2.4863417689868261</v>
      </c>
      <c r="K152" s="60">
        <f t="shared" si="70"/>
        <v>2.2431409690311019</v>
      </c>
      <c r="L152" s="60">
        <f t="shared" si="70"/>
        <v>2.7388781036256913</v>
      </c>
      <c r="M152" s="60">
        <f t="shared" si="70"/>
        <v>2.2083003604457128</v>
      </c>
      <c r="N152" s="60">
        <f t="shared" si="70"/>
        <v>3.0475096801695294</v>
      </c>
      <c r="O152" s="60">
        <f t="shared" si="70"/>
        <v>2.179448886164252</v>
      </c>
      <c r="P152" s="60">
        <f t="shared" si="70"/>
        <v>1.6869949755060119</v>
      </c>
      <c r="Q152" s="60">
        <f t="shared" si="70"/>
        <v>2.3634762953829767</v>
      </c>
      <c r="R152" s="60">
        <f t="shared" si="70"/>
        <v>2.0380581347034656</v>
      </c>
      <c r="S152" s="60">
        <f t="shared" si="70"/>
        <v>1.7381105307371483</v>
      </c>
      <c r="T152" s="64">
        <f t="shared" si="70"/>
        <v>2.100813970487454</v>
      </c>
      <c r="U152" s="64">
        <f t="shared" si="70"/>
        <v>1.8085349152662873</v>
      </c>
      <c r="V152" s="64">
        <f t="shared" si="70"/>
        <v>1.7862507999125581</v>
      </c>
      <c r="W152" s="64">
        <f t="shared" si="70"/>
        <v>1.7197665764850238</v>
      </c>
      <c r="X152" s="64">
        <f t="shared" si="70"/>
        <v>2.0624511858560228</v>
      </c>
      <c r="Y152" s="64">
        <f t="shared" si="70"/>
        <v>2.36074397425087</v>
      </c>
      <c r="Z152" s="64">
        <f t="shared" si="70"/>
        <v>2.6226543771857007</v>
      </c>
      <c r="AA152" s="64">
        <f t="shared" si="70"/>
        <v>1.3188622814718922</v>
      </c>
      <c r="AB152" s="64">
        <f t="shared" si="70"/>
        <v>2.0812874673548833</v>
      </c>
      <c r="AC152" s="64">
        <f t="shared" si="70"/>
        <v>3.6758821719421251</v>
      </c>
      <c r="AD152" s="64">
        <f t="shared" si="70"/>
        <v>2.0835904234274878</v>
      </c>
      <c r="AE152" s="64">
        <f t="shared" si="70"/>
        <v>2.3226930689543597</v>
      </c>
      <c r="AF152" s="64">
        <f t="shared" si="70"/>
        <v>2.6482203332216026</v>
      </c>
      <c r="AG152" s="64">
        <f t="shared" si="70"/>
        <v>1.2782306039949058</v>
      </c>
      <c r="AH152" s="64">
        <f t="shared" si="70"/>
        <v>2.8443393865445339</v>
      </c>
      <c r="AI152" s="64">
        <f t="shared" si="70"/>
        <v>2.4212748981478471</v>
      </c>
      <c r="AJ152" s="64">
        <f t="shared" si="70"/>
        <v>2.5148004237695196</v>
      </c>
      <c r="AK152" s="64">
        <f t="shared" si="70"/>
        <v>2.9409533957197671</v>
      </c>
      <c r="AL152" s="64">
        <f t="shared" si="70"/>
        <v>1.9142932237400299</v>
      </c>
      <c r="AM152" s="64">
        <f t="shared" si="70"/>
        <v>1.4368054137070323</v>
      </c>
      <c r="AN152" s="64">
        <f t="shared" si="70"/>
        <v>2.1336257408045887</v>
      </c>
      <c r="AO152" s="64">
        <f t="shared" si="70"/>
        <v>2.3229712962918554</v>
      </c>
      <c r="AP152" s="64">
        <f t="shared" si="70"/>
        <v>1.5787006764547622</v>
      </c>
      <c r="AQ152" s="64">
        <f t="shared" si="70"/>
        <v>2.2725339503106805</v>
      </c>
      <c r="AR152" s="64">
        <f t="shared" si="70"/>
        <v>1.6216289097181951</v>
      </c>
      <c r="AS152" s="64">
        <f t="shared" si="70"/>
        <v>3.218049961355304</v>
      </c>
      <c r="AT152" s="64">
        <f t="shared" si="70"/>
        <v>1.8044975486265866</v>
      </c>
      <c r="AU152" s="64">
        <f t="shared" si="70"/>
        <v>2.2779603898364673</v>
      </c>
      <c r="AV152" s="64">
        <f t="shared" si="70"/>
        <v>1.5576135224589982</v>
      </c>
      <c r="AW152" s="64">
        <f t="shared" si="70"/>
        <v>2.7441406834951838</v>
      </c>
    </row>
    <row r="153" spans="1:49">
      <c r="A153" s="119" t="s">
        <v>126</v>
      </c>
      <c r="B153" s="60"/>
      <c r="C153" s="60"/>
      <c r="D153" s="60"/>
      <c r="E153" s="60"/>
      <c r="F153" s="60"/>
      <c r="G153" s="60"/>
      <c r="H153" s="120"/>
      <c r="I153" s="60"/>
      <c r="J153" s="60"/>
      <c r="K153" s="60"/>
      <c r="L153" s="60"/>
      <c r="M153" s="60"/>
      <c r="N153" s="60"/>
      <c r="O153" s="60"/>
      <c r="P153" s="60"/>
      <c r="Q153" s="60"/>
      <c r="R153" s="60"/>
      <c r="S153" s="60"/>
      <c r="T153" s="64"/>
      <c r="U153" s="64"/>
      <c r="V153" s="64"/>
      <c r="W153" s="64"/>
      <c r="X153" s="64"/>
      <c r="Y153" s="64"/>
      <c r="Z153" s="64"/>
      <c r="AA153" s="64"/>
      <c r="AB153" s="64"/>
      <c r="AC153" s="64"/>
      <c r="AD153" s="64"/>
      <c r="AE153" s="64"/>
      <c r="AF153" s="64"/>
      <c r="AG153" s="64"/>
      <c r="AH153" s="64"/>
      <c r="AI153" s="64"/>
      <c r="AJ153" s="64"/>
      <c r="AK153" s="64"/>
      <c r="AL153" s="64"/>
      <c r="AM153" s="64"/>
      <c r="AN153" s="64"/>
      <c r="AO153" s="64"/>
      <c r="AP153" s="64"/>
      <c r="AQ153" s="64"/>
      <c r="AR153" s="64"/>
      <c r="AS153" s="64"/>
      <c r="AT153" s="64"/>
      <c r="AU153" s="64"/>
      <c r="AV153" s="64"/>
      <c r="AW153" s="64"/>
    </row>
    <row r="154" spans="1:49">
      <c r="A154" s="38" t="s">
        <v>119</v>
      </c>
      <c r="B154" s="39">
        <f t="shared" ref="B154:AW154" si="71">((-76.95+B148*0.79+39.4*B$96+22.4*B$99+(41.5-2.89*B148)*B$94)/(-0.065-0.0083144*LN(B$100)))-273.15</f>
        <v>701.95504647499092</v>
      </c>
      <c r="C154" s="39">
        <f t="shared" si="71"/>
        <v>722.76861263707985</v>
      </c>
      <c r="D154" s="39">
        <f t="shared" si="71"/>
        <v>719.97328559213213</v>
      </c>
      <c r="E154" s="39">
        <f t="shared" si="71"/>
        <v>688.69407635921618</v>
      </c>
      <c r="F154" s="39">
        <f t="shared" si="71"/>
        <v>709.28792462380841</v>
      </c>
      <c r="G154" s="39">
        <f t="shared" si="71"/>
        <v>679.28808966362055</v>
      </c>
      <c r="H154" s="100">
        <f t="shared" si="71"/>
        <v>763.29557641941744</v>
      </c>
      <c r="I154" s="39">
        <f t="shared" si="71"/>
        <v>747.08596207533117</v>
      </c>
      <c r="J154" s="39">
        <f t="shared" si="71"/>
        <v>765.80153468583751</v>
      </c>
      <c r="K154" s="39">
        <f t="shared" si="71"/>
        <v>765.08898907093669</v>
      </c>
      <c r="L154" s="39">
        <f t="shared" si="71"/>
        <v>729.46594478641032</v>
      </c>
      <c r="M154" s="39">
        <f t="shared" si="71"/>
        <v>762.1316878085014</v>
      </c>
      <c r="N154" s="39">
        <f t="shared" si="71"/>
        <v>706.26305205417998</v>
      </c>
      <c r="O154" s="39">
        <f t="shared" si="71"/>
        <v>751.93217806017185</v>
      </c>
      <c r="P154" s="39">
        <f t="shared" si="71"/>
        <v>659.7513077231456</v>
      </c>
      <c r="Q154" s="39">
        <f t="shared" si="71"/>
        <v>708.96869982336966</v>
      </c>
      <c r="R154" s="39">
        <f t="shared" si="71"/>
        <v>721.85001459560146</v>
      </c>
      <c r="S154" s="60">
        <f t="shared" si="71"/>
        <v>719.10844048176682</v>
      </c>
      <c r="T154" s="64">
        <f t="shared" si="71"/>
        <v>742.13148899928478</v>
      </c>
      <c r="U154" s="64">
        <f t="shared" si="71"/>
        <v>685.82622118485631</v>
      </c>
      <c r="V154" s="64">
        <f t="shared" si="71"/>
        <v>687.69325490858364</v>
      </c>
      <c r="W154" s="64">
        <f t="shared" si="71"/>
        <v>698.06586624764395</v>
      </c>
      <c r="X154" s="64">
        <f t="shared" si="71"/>
        <v>708.03692611392773</v>
      </c>
      <c r="Y154" s="64">
        <f t="shared" si="71"/>
        <v>718.45921832686543</v>
      </c>
      <c r="Z154" s="64">
        <f t="shared" si="71"/>
        <v>682.81836481655898</v>
      </c>
      <c r="AA154" s="64">
        <f t="shared" si="71"/>
        <v>651.82440408836044</v>
      </c>
      <c r="AB154" s="64">
        <f t="shared" si="71"/>
        <v>718.53851862215299</v>
      </c>
      <c r="AC154" s="64">
        <f t="shared" si="71"/>
        <v>663.29708974411801</v>
      </c>
      <c r="AD154" s="64">
        <f t="shared" si="71"/>
        <v>671.25086042293776</v>
      </c>
      <c r="AE154" s="64">
        <f t="shared" si="71"/>
        <v>719.33177715522891</v>
      </c>
      <c r="AF154" s="64">
        <f t="shared" si="71"/>
        <v>695.68820637785632</v>
      </c>
      <c r="AG154" s="64">
        <f t="shared" si="71"/>
        <v>693.14157155834789</v>
      </c>
      <c r="AH154" s="64">
        <f t="shared" si="71"/>
        <v>689.65355621348829</v>
      </c>
      <c r="AI154" s="64">
        <f t="shared" si="71"/>
        <v>734.5878717635851</v>
      </c>
      <c r="AJ154" s="64">
        <f t="shared" si="71"/>
        <v>710.16132415392019</v>
      </c>
      <c r="AK154" s="64">
        <f t="shared" si="71"/>
        <v>693.85710958010395</v>
      </c>
      <c r="AL154" s="64">
        <f t="shared" si="71"/>
        <v>677.81136091095004</v>
      </c>
      <c r="AM154" s="64">
        <f t="shared" si="71"/>
        <v>690.64913944568923</v>
      </c>
      <c r="AN154" s="64">
        <f t="shared" si="71"/>
        <v>697.6595780688167</v>
      </c>
      <c r="AO154" s="64">
        <f t="shared" si="71"/>
        <v>707.83248133999132</v>
      </c>
      <c r="AP154" s="64">
        <f t="shared" si="71"/>
        <v>718.4361933550972</v>
      </c>
      <c r="AQ154" s="64">
        <f t="shared" si="71"/>
        <v>699.64790494227691</v>
      </c>
      <c r="AR154" s="64">
        <f t="shared" si="71"/>
        <v>685.92056616554214</v>
      </c>
      <c r="AS154" s="64">
        <f t="shared" si="71"/>
        <v>639.33734913465753</v>
      </c>
      <c r="AT154" s="64">
        <f t="shared" si="71"/>
        <v>666.57891414288179</v>
      </c>
      <c r="AU154" s="64">
        <f t="shared" si="71"/>
        <v>716.25604611634901</v>
      </c>
      <c r="AV154" s="64">
        <f t="shared" si="71"/>
        <v>687.61257964862227</v>
      </c>
      <c r="AW154" s="64">
        <f t="shared" si="71"/>
        <v>729.3876558203815</v>
      </c>
    </row>
    <row r="155" spans="1:49">
      <c r="A155" s="64" t="s">
        <v>120</v>
      </c>
      <c r="B155" s="60">
        <f t="shared" ref="B155:AW155" si="72">4.76*B$55-3.01-((B154-675)/85)*(0.53*B$55+0.005294*(B154-675))</f>
        <v>2.455133011583869</v>
      </c>
      <c r="C155" s="60">
        <f t="shared" si="72"/>
        <v>2.5257894404787997</v>
      </c>
      <c r="D155" s="60">
        <f t="shared" si="72"/>
        <v>2.4648439644822506</v>
      </c>
      <c r="E155" s="60">
        <f t="shared" si="72"/>
        <v>2.1281419398579953</v>
      </c>
      <c r="F155" s="60">
        <f t="shared" si="72"/>
        <v>2.4018247667909352</v>
      </c>
      <c r="G155" s="60">
        <f t="shared" si="72"/>
        <v>3.3912868963381486</v>
      </c>
      <c r="H155" s="120">
        <f t="shared" si="72"/>
        <v>0.29398134024099687</v>
      </c>
      <c r="I155" s="60">
        <f t="shared" si="72"/>
        <v>1.8217004985912642</v>
      </c>
      <c r="J155" s="60">
        <f t="shared" si="72"/>
        <v>2.0652789919104633</v>
      </c>
      <c r="K155" s="60">
        <f t="shared" si="72"/>
        <v>1.7453734923790114</v>
      </c>
      <c r="L155" s="60">
        <f t="shared" si="72"/>
        <v>2.7077836497782513</v>
      </c>
      <c r="M155" s="60">
        <f t="shared" si="72"/>
        <v>1.7980141089279487</v>
      </c>
      <c r="N155" s="60">
        <f t="shared" si="72"/>
        <v>3.2899303833926967</v>
      </c>
      <c r="O155" s="60">
        <f t="shared" si="72"/>
        <v>1.5786609038688544</v>
      </c>
      <c r="P155" s="60">
        <f t="shared" si="72"/>
        <v>1.6841595290578582</v>
      </c>
      <c r="Q155" s="60">
        <f t="shared" si="72"/>
        <v>2.2418346085352119</v>
      </c>
      <c r="R155" s="60">
        <f t="shared" si="72"/>
        <v>1.9799582384738739</v>
      </c>
      <c r="S155" s="60">
        <f t="shared" si="72"/>
        <v>1.7206142620989098</v>
      </c>
      <c r="T155" s="64">
        <f t="shared" si="72"/>
        <v>1.6400166026229304</v>
      </c>
      <c r="U155" s="64">
        <f t="shared" si="72"/>
        <v>1.6888814689796892</v>
      </c>
      <c r="V155" s="64">
        <f t="shared" si="72"/>
        <v>1.718436281855938</v>
      </c>
      <c r="W155" s="64">
        <f t="shared" si="72"/>
        <v>1.5700030075726583</v>
      </c>
      <c r="X155" s="64">
        <f t="shared" si="72"/>
        <v>1.9275628251853059</v>
      </c>
      <c r="Y155" s="64">
        <f t="shared" si="72"/>
        <v>2.085551224492983</v>
      </c>
      <c r="Z155" s="64">
        <f t="shared" si="72"/>
        <v>2.667634619166134</v>
      </c>
      <c r="AA155" s="64">
        <f t="shared" si="72"/>
        <v>1.3323772300937826</v>
      </c>
      <c r="AB155" s="64">
        <f t="shared" si="72"/>
        <v>1.7863174443076393</v>
      </c>
      <c r="AC155" s="64">
        <f t="shared" si="72"/>
        <v>4.0925788936349763</v>
      </c>
      <c r="AD155" s="64">
        <f t="shared" si="72"/>
        <v>2.1699774564127705</v>
      </c>
      <c r="AE155" s="64">
        <f t="shared" si="72"/>
        <v>2.0928995078175987</v>
      </c>
      <c r="AF155" s="64">
        <f t="shared" si="72"/>
        <v>2.5526329324949182</v>
      </c>
      <c r="AG155" s="64">
        <f t="shared" si="72"/>
        <v>1.121453078178031</v>
      </c>
      <c r="AH155" s="64">
        <f t="shared" si="72"/>
        <v>3.0209936277835605</v>
      </c>
      <c r="AI155" s="64">
        <f t="shared" si="72"/>
        <v>2.0864055680591194</v>
      </c>
      <c r="AJ155" s="64">
        <f t="shared" si="72"/>
        <v>2.48423899635754</v>
      </c>
      <c r="AK155" s="64">
        <f t="shared" si="72"/>
        <v>3.0195930464834522</v>
      </c>
      <c r="AL155" s="64">
        <f t="shared" si="72"/>
        <v>1.8922396791006333</v>
      </c>
      <c r="AM155" s="64">
        <f t="shared" si="72"/>
        <v>1.2939236888838122</v>
      </c>
      <c r="AN155" s="64">
        <f t="shared" si="72"/>
        <v>2.044741873210445</v>
      </c>
      <c r="AO155" s="64">
        <f t="shared" si="72"/>
        <v>2.086701410980607</v>
      </c>
      <c r="AP155" s="64">
        <f t="shared" si="72"/>
        <v>1.1954819378907342</v>
      </c>
      <c r="AQ155" s="64">
        <f t="shared" si="72"/>
        <v>2.1849326587923219</v>
      </c>
      <c r="AR155" s="64">
        <f t="shared" si="72"/>
        <v>1.5291731519319669</v>
      </c>
      <c r="AS155" s="64">
        <f t="shared" si="72"/>
        <v>3.4879725779230331</v>
      </c>
      <c r="AT155" s="64">
        <f t="shared" si="72"/>
        <v>1.8352003963287413</v>
      </c>
      <c r="AU155" s="64">
        <f t="shared" si="72"/>
        <v>1.9981200834593422</v>
      </c>
      <c r="AV155" s="64">
        <f t="shared" si="72"/>
        <v>1.4464866034637829</v>
      </c>
      <c r="AW155" s="64">
        <f t="shared" si="72"/>
        <v>2.5535392280874678</v>
      </c>
    </row>
    <row r="156" spans="1:49">
      <c r="A156" s="38" t="s">
        <v>121</v>
      </c>
      <c r="B156" s="39">
        <f t="shared" ref="B156:AW156" si="73">((78.44+3-33.6*B$97-(66.8-2.92*B150)*B$94+78.5*B$93+9.4*B$96)/(0.0721-0.0083144*LN((27*B$97*B$92*B$39)/(64*B$98*B$93*B$38))))-273.15</f>
        <v>679.32118394584427</v>
      </c>
      <c r="C156" s="39">
        <f t="shared" si="73"/>
        <v>704.54739037280115</v>
      </c>
      <c r="D156" s="39">
        <f t="shared" si="73"/>
        <v>666.60224600693198</v>
      </c>
      <c r="E156" s="39">
        <f t="shared" si="73"/>
        <v>670.26904002931519</v>
      </c>
      <c r="F156" s="39">
        <f t="shared" si="73"/>
        <v>675.88206889881837</v>
      </c>
      <c r="G156" s="39">
        <f t="shared" si="73"/>
        <v>657.97337000327229</v>
      </c>
      <c r="H156" s="100">
        <f t="shared" si="73"/>
        <v>626.57098904960117</v>
      </c>
      <c r="I156" s="39">
        <f t="shared" si="73"/>
        <v>703.97410606081291</v>
      </c>
      <c r="J156" s="39">
        <f t="shared" si="73"/>
        <v>722.23198069557088</v>
      </c>
      <c r="K156" s="39">
        <f t="shared" si="73"/>
        <v>718.43918691907106</v>
      </c>
      <c r="L156" s="39">
        <f t="shared" si="73"/>
        <v>683.2087706110517</v>
      </c>
      <c r="M156" s="39">
        <f t="shared" si="73"/>
        <v>724.9119097121669</v>
      </c>
      <c r="N156" s="39">
        <f t="shared" si="73"/>
        <v>695.18292226383028</v>
      </c>
      <c r="O156" s="39">
        <f t="shared" si="73"/>
        <v>674.04009345118402</v>
      </c>
      <c r="P156" s="39">
        <f t="shared" si="73"/>
        <v>611.06309663597744</v>
      </c>
      <c r="Q156" s="39">
        <f t="shared" si="73"/>
        <v>655.6897553457095</v>
      </c>
      <c r="R156" s="39">
        <f t="shared" si="73"/>
        <v>694.29340501972717</v>
      </c>
      <c r="S156" s="60">
        <f t="shared" si="73"/>
        <v>707.81908194806545</v>
      </c>
      <c r="T156" s="64">
        <f t="shared" si="73"/>
        <v>680.13311227332406</v>
      </c>
      <c r="U156" s="64">
        <f t="shared" si="73"/>
        <v>655.57067291378098</v>
      </c>
      <c r="V156" s="64">
        <f t="shared" si="73"/>
        <v>667.4874011792316</v>
      </c>
      <c r="W156" s="64">
        <f t="shared" si="73"/>
        <v>678.85429842855513</v>
      </c>
      <c r="X156" s="64">
        <f t="shared" si="73"/>
        <v>687.33164278889274</v>
      </c>
      <c r="Y156" s="64">
        <f t="shared" si="73"/>
        <v>663.51961145485689</v>
      </c>
      <c r="Z156" s="64">
        <f t="shared" si="73"/>
        <v>656.68795708924688</v>
      </c>
      <c r="AA156" s="64">
        <f t="shared" si="73"/>
        <v>635.39394570677587</v>
      </c>
      <c r="AB156" s="64">
        <f t="shared" si="73"/>
        <v>670.86757784990357</v>
      </c>
      <c r="AC156" s="64">
        <f t="shared" si="73"/>
        <v>654.52182964885162</v>
      </c>
      <c r="AD156" s="64">
        <f t="shared" si="73"/>
        <v>651.17895942087671</v>
      </c>
      <c r="AE156" s="64">
        <f t="shared" si="73"/>
        <v>690.4138461179183</v>
      </c>
      <c r="AF156" s="64">
        <f t="shared" si="73"/>
        <v>652.12295619925089</v>
      </c>
      <c r="AG156" s="64">
        <f t="shared" si="73"/>
        <v>662.48846231241589</v>
      </c>
      <c r="AH156" s="64">
        <f t="shared" si="73"/>
        <v>666.10927381385829</v>
      </c>
      <c r="AI156" s="64">
        <f t="shared" si="73"/>
        <v>690.94135189771032</v>
      </c>
      <c r="AJ156" s="64">
        <f t="shared" si="73"/>
        <v>686.71733986655238</v>
      </c>
      <c r="AK156" s="64">
        <f t="shared" si="73"/>
        <v>664.22840508629383</v>
      </c>
      <c r="AL156" s="64">
        <f t="shared" si="73"/>
        <v>658.64562154963721</v>
      </c>
      <c r="AM156" s="64">
        <f t="shared" si="73"/>
        <v>670.90873656402493</v>
      </c>
      <c r="AN156" s="64">
        <f t="shared" si="73"/>
        <v>666.26849598224089</v>
      </c>
      <c r="AO156" s="64">
        <f t="shared" si="73"/>
        <v>662.33187244025009</v>
      </c>
      <c r="AP156" s="64">
        <f t="shared" si="73"/>
        <v>662.94299358201397</v>
      </c>
      <c r="AQ156" s="64">
        <f t="shared" si="73"/>
        <v>667.63655798098921</v>
      </c>
      <c r="AR156" s="64">
        <f t="shared" si="73"/>
        <v>664.23010702568206</v>
      </c>
      <c r="AS156" s="64">
        <f t="shared" si="73"/>
        <v>629.79068635665965</v>
      </c>
      <c r="AT156" s="64">
        <f t="shared" si="73"/>
        <v>648.63112908658559</v>
      </c>
      <c r="AU156" s="64">
        <f t="shared" si="73"/>
        <v>673.7001790013519</v>
      </c>
      <c r="AV156" s="64">
        <f t="shared" si="73"/>
        <v>661.85196589189081</v>
      </c>
      <c r="AW156" s="64">
        <f t="shared" si="73"/>
        <v>689.76226756229391</v>
      </c>
    </row>
    <row r="157" spans="1:49">
      <c r="A157" s="64" t="s">
        <v>122</v>
      </c>
      <c r="B157" s="60">
        <f t="shared" ref="B157:AW157" si="74">4.76*B$55-3.01-((B156-675)/85)*(0.53*B$55+0.005294*(B156-675))</f>
        <v>2.6685795976007838</v>
      </c>
      <c r="C157" s="60">
        <f t="shared" si="74"/>
        <v>2.7581025163192772</v>
      </c>
      <c r="D157" s="60">
        <f t="shared" si="74"/>
        <v>3.0025036751257326</v>
      </c>
      <c r="E157" s="60">
        <f t="shared" si="74"/>
        <v>2.2649920686902099</v>
      </c>
      <c r="F157" s="60">
        <f t="shared" si="74"/>
        <v>2.726309984447711</v>
      </c>
      <c r="G157" s="60">
        <f t="shared" si="74"/>
        <v>3.5541476399334346</v>
      </c>
      <c r="H157" s="120">
        <f t="shared" si="74"/>
        <v>1.4009421307687497</v>
      </c>
      <c r="I157" s="60">
        <f t="shared" si="74"/>
        <v>2.4145579434540894</v>
      </c>
      <c r="J157" s="60">
        <f t="shared" si="74"/>
        <v>2.8018812689781534</v>
      </c>
      <c r="K157" s="60">
        <f t="shared" si="74"/>
        <v>2.4978305218771228</v>
      </c>
      <c r="L157" s="60">
        <f t="shared" si="74"/>
        <v>3.2734866448876137</v>
      </c>
      <c r="M157" s="60">
        <f t="shared" si="74"/>
        <v>2.406343882318799</v>
      </c>
      <c r="N157" s="60">
        <f t="shared" si="74"/>
        <v>3.4216977066321053</v>
      </c>
      <c r="O157" s="60">
        <f t="shared" si="74"/>
        <v>2.5097210770026765</v>
      </c>
      <c r="P157" s="60">
        <f t="shared" si="74"/>
        <v>1.738464437089043</v>
      </c>
      <c r="Q157" s="60">
        <f t="shared" si="74"/>
        <v>2.679330773270074</v>
      </c>
      <c r="R157" s="60">
        <f t="shared" si="74"/>
        <v>2.2906384531284232</v>
      </c>
      <c r="S157" s="60">
        <f t="shared" si="74"/>
        <v>1.8508538772586016</v>
      </c>
      <c r="T157" s="64">
        <f t="shared" si="74"/>
        <v>2.3581100497960432</v>
      </c>
      <c r="U157" s="64">
        <f t="shared" si="74"/>
        <v>1.861872353297779</v>
      </c>
      <c r="V157" s="64">
        <f t="shared" si="74"/>
        <v>1.8524962356565651</v>
      </c>
      <c r="W157" s="64">
        <f t="shared" si="74"/>
        <v>1.7219250405322153</v>
      </c>
      <c r="X157" s="64">
        <f t="shared" si="74"/>
        <v>2.1279732446439645</v>
      </c>
      <c r="Y157" s="64">
        <f t="shared" si="74"/>
        <v>2.5928022308126399</v>
      </c>
      <c r="Z157" s="64">
        <f t="shared" si="74"/>
        <v>2.8470397872364681</v>
      </c>
      <c r="AA157" s="64">
        <f t="shared" si="74"/>
        <v>1.3595364011195743</v>
      </c>
      <c r="AB157" s="64">
        <f t="shared" si="74"/>
        <v>2.2287600939336905</v>
      </c>
      <c r="AC157" s="64">
        <f t="shared" si="74"/>
        <v>4.1554987148791742</v>
      </c>
      <c r="AD157" s="64">
        <f t="shared" si="74"/>
        <v>2.2710652052624098</v>
      </c>
      <c r="AE157" s="64">
        <f t="shared" si="74"/>
        <v>2.4106470207182911</v>
      </c>
      <c r="AF157" s="64">
        <f t="shared" si="74"/>
        <v>2.8745465357043778</v>
      </c>
      <c r="AG157" s="64">
        <f t="shared" si="74"/>
        <v>1.3029757741048025</v>
      </c>
      <c r="AH157" s="64">
        <f t="shared" si="74"/>
        <v>3.2195098914084057</v>
      </c>
      <c r="AI157" s="64">
        <f t="shared" si="74"/>
        <v>2.621491650816087</v>
      </c>
      <c r="AJ157" s="64">
        <f t="shared" si="74"/>
        <v>2.7320430110106591</v>
      </c>
      <c r="AK157" s="64">
        <f t="shared" si="74"/>
        <v>3.2753407431761579</v>
      </c>
      <c r="AL157" s="64">
        <f t="shared" si="74"/>
        <v>1.9996159542800553</v>
      </c>
      <c r="AM157" s="64">
        <f t="shared" si="74"/>
        <v>1.422159413251211</v>
      </c>
      <c r="AN157" s="64">
        <f t="shared" si="74"/>
        <v>2.2875388569480739</v>
      </c>
      <c r="AO157" s="64">
        <f t="shared" si="74"/>
        <v>2.4654565946387277</v>
      </c>
      <c r="AP157" s="64">
        <f t="shared" si="74"/>
        <v>1.6371443241198638</v>
      </c>
      <c r="AQ157" s="64">
        <f t="shared" si="74"/>
        <v>2.4461391498929195</v>
      </c>
      <c r="AR157" s="64">
        <f t="shared" si="74"/>
        <v>1.6604345754167995</v>
      </c>
      <c r="AS157" s="64">
        <f t="shared" si="74"/>
        <v>3.5184671768291245</v>
      </c>
      <c r="AT157" s="64">
        <f t="shared" si="74"/>
        <v>1.9090837819845468</v>
      </c>
      <c r="AU157" s="64">
        <f t="shared" si="74"/>
        <v>2.405399867113255</v>
      </c>
      <c r="AV157" s="64">
        <f t="shared" si="74"/>
        <v>1.5988767903652337</v>
      </c>
      <c r="AW157" s="64">
        <f t="shared" si="74"/>
        <v>3.045432665348577</v>
      </c>
    </row>
    <row r="158" spans="1:49">
      <c r="A158" s="64" t="s">
        <v>123</v>
      </c>
      <c r="B158" s="40">
        <f t="shared" ref="B158:AW158" si="75">(0.677*B152-48.98)/(-0.0429-0.008314*LN(B$38*(B$52-4)/(8-B$52)))-273.15</f>
        <v>704.42291729143074</v>
      </c>
      <c r="C158" s="40">
        <f t="shared" si="75"/>
        <v>725.44447565590895</v>
      </c>
      <c r="D158" s="40">
        <f t="shared" si="75"/>
        <v>708.4044783089297</v>
      </c>
      <c r="E158" s="40">
        <f t="shared" si="75"/>
        <v>690.69470933118612</v>
      </c>
      <c r="F158" s="40">
        <f t="shared" si="75"/>
        <v>708.55038950507878</v>
      </c>
      <c r="G158" s="40">
        <f t="shared" si="75"/>
        <v>702.8913869819354</v>
      </c>
      <c r="H158" s="101">
        <f t="shared" si="75"/>
        <v>686.56262299778462</v>
      </c>
      <c r="I158" s="40">
        <f t="shared" si="75"/>
        <v>718.60052411733147</v>
      </c>
      <c r="J158" s="40">
        <f t="shared" si="75"/>
        <v>743.17085930506767</v>
      </c>
      <c r="K158" s="40">
        <f t="shared" si="75"/>
        <v>736.59183921539318</v>
      </c>
      <c r="L158" s="40">
        <f t="shared" si="75"/>
        <v>727.6942895613231</v>
      </c>
      <c r="M158" s="40">
        <f t="shared" si="75"/>
        <v>738.6527763886395</v>
      </c>
      <c r="N158" s="40">
        <f t="shared" si="75"/>
        <v>724.26362532553503</v>
      </c>
      <c r="O158" s="40">
        <f t="shared" si="75"/>
        <v>709.60757898144345</v>
      </c>
      <c r="P158" s="40">
        <f t="shared" si="75"/>
        <v>659.05759848065463</v>
      </c>
      <c r="Q158" s="40">
        <f t="shared" si="75"/>
        <v>697.78297302998419</v>
      </c>
      <c r="R158" s="40">
        <f t="shared" si="75"/>
        <v>717.42075372024624</v>
      </c>
      <c r="S158" s="60">
        <f t="shared" si="75"/>
        <v>717.79888532222628</v>
      </c>
      <c r="T158" s="64">
        <f t="shared" si="75"/>
        <v>707.52366821126668</v>
      </c>
      <c r="U158" s="64">
        <f t="shared" si="75"/>
        <v>667.26077933445117</v>
      </c>
      <c r="V158" s="64">
        <f t="shared" si="75"/>
        <v>678.42597595647726</v>
      </c>
      <c r="W158" s="64">
        <f t="shared" si="75"/>
        <v>679.17770520659553</v>
      </c>
      <c r="X158" s="64">
        <f t="shared" si="75"/>
        <v>694.76574240266848</v>
      </c>
      <c r="Y158" s="64">
        <f t="shared" si="75"/>
        <v>693.72689139939268</v>
      </c>
      <c r="Z158" s="64">
        <f t="shared" si="75"/>
        <v>687.94361919579853</v>
      </c>
      <c r="AA158" s="64">
        <f t="shared" si="75"/>
        <v>656.38742041749708</v>
      </c>
      <c r="AB158" s="64">
        <f t="shared" si="75"/>
        <v>690.4686845481508</v>
      </c>
      <c r="AC158" s="64">
        <f t="shared" si="75"/>
        <v>704.07492898633336</v>
      </c>
      <c r="AD158" s="64">
        <f t="shared" si="75"/>
        <v>683.51347181993242</v>
      </c>
      <c r="AE158" s="64">
        <f t="shared" si="75"/>
        <v>699.48748550902633</v>
      </c>
      <c r="AF158" s="64">
        <f t="shared" si="75"/>
        <v>685.61437579071935</v>
      </c>
      <c r="AG158" s="64">
        <f t="shared" si="75"/>
        <v>668.15481833104354</v>
      </c>
      <c r="AH158" s="64">
        <f t="shared" si="75"/>
        <v>705.9501335865823</v>
      </c>
      <c r="AI158" s="64">
        <f t="shared" si="75"/>
        <v>709.75018022650636</v>
      </c>
      <c r="AJ158" s="64">
        <f t="shared" si="75"/>
        <v>707.684653510506</v>
      </c>
      <c r="AK158" s="64">
        <f t="shared" si="75"/>
        <v>701.13008448282926</v>
      </c>
      <c r="AL158" s="64">
        <f t="shared" si="75"/>
        <v>674.46336246400017</v>
      </c>
      <c r="AM158" s="64">
        <f t="shared" si="75"/>
        <v>668.02783992953755</v>
      </c>
      <c r="AN158" s="64">
        <f t="shared" si="75"/>
        <v>687.88653036533265</v>
      </c>
      <c r="AO158" s="64">
        <f t="shared" si="75"/>
        <v>683.30695395417979</v>
      </c>
      <c r="AP158" s="64">
        <f t="shared" si="75"/>
        <v>674.17680834755924</v>
      </c>
      <c r="AQ158" s="64">
        <f t="shared" si="75"/>
        <v>690.53067131816942</v>
      </c>
      <c r="AR158" s="64">
        <f t="shared" si="75"/>
        <v>671.7371927960005</v>
      </c>
      <c r="AS158" s="64">
        <f t="shared" si="75"/>
        <v>681.45018754972011</v>
      </c>
      <c r="AT158" s="64">
        <f t="shared" si="75"/>
        <v>672.08252584259196</v>
      </c>
      <c r="AU158" s="64">
        <f t="shared" si="75"/>
        <v>689.80835015005323</v>
      </c>
      <c r="AV158" s="64">
        <f t="shared" si="75"/>
        <v>670.3723032242101</v>
      </c>
      <c r="AW158" s="64">
        <f t="shared" si="75"/>
        <v>715.97992470449674</v>
      </c>
    </row>
    <row r="159" spans="1:49">
      <c r="A159" s="64" t="s">
        <v>124</v>
      </c>
      <c r="B159" s="60">
        <f t="shared" ref="B159:AW159" si="76">4.76*B$55-3.01-((B158-675)/85)*(0.53*B$55+0.005294*(B158-675))</f>
        <v>2.4280017229339896</v>
      </c>
      <c r="C159" s="60">
        <f t="shared" si="76"/>
        <v>2.4881906012985819</v>
      </c>
      <c r="D159" s="60">
        <f t="shared" si="76"/>
        <v>2.6115079667912058</v>
      </c>
      <c r="E159" s="60">
        <f t="shared" si="76"/>
        <v>2.1107373142724568</v>
      </c>
      <c r="F159" s="60">
        <f t="shared" si="76"/>
        <v>2.4104893907161631</v>
      </c>
      <c r="G159" s="60">
        <f t="shared" si="76"/>
        <v>3.144907091313816</v>
      </c>
      <c r="H159" s="120">
        <f t="shared" si="76"/>
        <v>1.2019395066804837</v>
      </c>
      <c r="I159" s="60">
        <f t="shared" si="76"/>
        <v>2.2393704565010477</v>
      </c>
      <c r="J159" s="60">
        <f t="shared" si="76"/>
        <v>2.4773943633343345</v>
      </c>
      <c r="K159" s="60">
        <f t="shared" si="76"/>
        <v>2.237248495213926</v>
      </c>
      <c r="L159" s="60">
        <f t="shared" si="76"/>
        <v>2.7343588004052868</v>
      </c>
      <c r="M159" s="60">
        <f t="shared" si="76"/>
        <v>2.2018531383905517</v>
      </c>
      <c r="N159" s="60">
        <f t="shared" si="76"/>
        <v>3.0432607336010693</v>
      </c>
      <c r="O159" s="60">
        <f t="shared" si="76"/>
        <v>2.1783341586741849</v>
      </c>
      <c r="P159" s="60">
        <f t="shared" si="76"/>
        <v>1.6870069079072927</v>
      </c>
      <c r="Q159" s="60">
        <f t="shared" si="76"/>
        <v>2.3630106122696786</v>
      </c>
      <c r="R159" s="60">
        <f t="shared" si="76"/>
        <v>2.0362748716127492</v>
      </c>
      <c r="S159" s="60">
        <f t="shared" si="76"/>
        <v>1.7365359116132084</v>
      </c>
      <c r="T159" s="64">
        <f t="shared" si="76"/>
        <v>2.0998993032122231</v>
      </c>
      <c r="U159" s="64">
        <f t="shared" si="76"/>
        <v>1.8085495832730476</v>
      </c>
      <c r="V159" s="64">
        <f t="shared" si="76"/>
        <v>1.786235591695158</v>
      </c>
      <c r="W159" s="64">
        <f t="shared" si="76"/>
        <v>1.7197480464434587</v>
      </c>
      <c r="X159" s="64">
        <f t="shared" si="76"/>
        <v>2.0621618981642493</v>
      </c>
      <c r="Y159" s="64">
        <f t="shared" si="76"/>
        <v>2.3604328420229077</v>
      </c>
      <c r="Z159" s="64">
        <f t="shared" si="76"/>
        <v>2.6224686302980129</v>
      </c>
      <c r="AA159" s="64">
        <f t="shared" si="76"/>
        <v>1.318868419905757</v>
      </c>
      <c r="AB159" s="64">
        <f t="shared" si="76"/>
        <v>2.0811064056153068</v>
      </c>
      <c r="AC159" s="64">
        <f t="shared" si="76"/>
        <v>3.6743442030126423</v>
      </c>
      <c r="AD159" s="64">
        <f t="shared" si="76"/>
        <v>2.0835241910907563</v>
      </c>
      <c r="AE159" s="64">
        <f t="shared" si="76"/>
        <v>2.322161279588641</v>
      </c>
      <c r="AF159" s="64">
        <f t="shared" si="76"/>
        <v>2.6480840212167758</v>
      </c>
      <c r="AG159" s="64">
        <f t="shared" si="76"/>
        <v>1.2782387158458419</v>
      </c>
      <c r="AH159" s="64">
        <f t="shared" si="76"/>
        <v>2.8431491620540381</v>
      </c>
      <c r="AI159" s="64">
        <f t="shared" si="76"/>
        <v>2.42000045683861</v>
      </c>
      <c r="AJ159" s="64">
        <f t="shared" si="76"/>
        <v>2.5136517897557793</v>
      </c>
      <c r="AK159" s="64">
        <f t="shared" si="76"/>
        <v>2.9400988657169016</v>
      </c>
      <c r="AL159" s="64">
        <f t="shared" si="76"/>
        <v>1.9142952135495932</v>
      </c>
      <c r="AM159" s="64">
        <f t="shared" si="76"/>
        <v>1.4368151018557775</v>
      </c>
      <c r="AN159" s="64">
        <f t="shared" si="76"/>
        <v>2.1334909855080166</v>
      </c>
      <c r="AO159" s="64">
        <f t="shared" si="76"/>
        <v>2.3228958705763016</v>
      </c>
      <c r="AP159" s="64">
        <f t="shared" si="76"/>
        <v>1.578702903824345</v>
      </c>
      <c r="AQ159" s="64">
        <f t="shared" si="76"/>
        <v>2.2723278043395805</v>
      </c>
      <c r="AR159" s="64">
        <f t="shared" si="76"/>
        <v>1.6216364520354598</v>
      </c>
      <c r="AS159" s="64">
        <f t="shared" si="76"/>
        <v>3.2179558712184377</v>
      </c>
      <c r="AT159" s="64">
        <f t="shared" si="76"/>
        <v>1.8045057511851792</v>
      </c>
      <c r="AU159" s="64">
        <f t="shared" si="76"/>
        <v>2.277770825564414</v>
      </c>
      <c r="AV159" s="64">
        <f t="shared" si="76"/>
        <v>1.5576224911174883</v>
      </c>
      <c r="AW159" s="64">
        <f t="shared" si="76"/>
        <v>2.7418707924570374</v>
      </c>
    </row>
    <row r="160" spans="1:49">
      <c r="A160" s="119" t="s">
        <v>127</v>
      </c>
      <c r="B160" s="60"/>
      <c r="C160" s="60"/>
      <c r="D160" s="60"/>
      <c r="E160" s="60"/>
      <c r="F160" s="60"/>
      <c r="G160" s="60"/>
      <c r="H160" s="120"/>
      <c r="I160" s="60"/>
      <c r="J160" s="60"/>
      <c r="K160" s="60"/>
      <c r="L160" s="60"/>
      <c r="M160" s="60"/>
      <c r="N160" s="60"/>
      <c r="O160" s="60"/>
      <c r="P160" s="60"/>
      <c r="Q160" s="60"/>
      <c r="R160" s="60"/>
      <c r="S160" s="60"/>
      <c r="T160" s="64"/>
      <c r="U160" s="64"/>
      <c r="V160" s="64"/>
      <c r="W160" s="64"/>
      <c r="X160" s="64"/>
      <c r="Y160" s="64"/>
      <c r="Z160" s="64"/>
      <c r="AA160" s="64"/>
      <c r="AB160" s="64"/>
      <c r="AC160" s="64"/>
      <c r="AD160" s="64"/>
      <c r="AE160" s="64"/>
      <c r="AF160" s="64"/>
      <c r="AG160" s="64"/>
      <c r="AH160" s="64"/>
      <c r="AI160" s="64"/>
      <c r="AJ160" s="64"/>
      <c r="AK160" s="64"/>
      <c r="AL160" s="64"/>
      <c r="AM160" s="64"/>
      <c r="AN160" s="64"/>
      <c r="AO160" s="64"/>
      <c r="AP160" s="64"/>
      <c r="AQ160" s="64"/>
      <c r="AR160" s="64"/>
      <c r="AS160" s="64"/>
      <c r="AT160" s="64"/>
      <c r="AU160" s="64"/>
      <c r="AV160" s="64"/>
      <c r="AW160" s="64"/>
    </row>
    <row r="161" spans="1:49">
      <c r="A161" s="38" t="s">
        <v>119</v>
      </c>
      <c r="B161" s="39">
        <f t="shared" ref="B161:AW161" si="77">((-76.95+B155*0.79+39.4*B$96+22.4*B$99+(41.5-2.89*B155)*B$94)/(-0.065-0.0083144*LN(B$100)))-273.15</f>
        <v>701.95690827543592</v>
      </c>
      <c r="C161" s="39">
        <f t="shared" si="77"/>
        <v>722.77979694138492</v>
      </c>
      <c r="D161" s="39">
        <f t="shared" si="77"/>
        <v>719.97967516237304</v>
      </c>
      <c r="E161" s="39">
        <f t="shared" si="77"/>
        <v>688.69448388731348</v>
      </c>
      <c r="F161" s="39">
        <f t="shared" si="77"/>
        <v>709.29141291427027</v>
      </c>
      <c r="G161" s="39">
        <f t="shared" si="77"/>
        <v>679.28814919692672</v>
      </c>
      <c r="H161" s="100">
        <f t="shared" si="77"/>
        <v>763.36210450929877</v>
      </c>
      <c r="I161" s="39">
        <f t="shared" si="77"/>
        <v>747.11925841048799</v>
      </c>
      <c r="J161" s="39">
        <f t="shared" si="77"/>
        <v>765.88964079021741</v>
      </c>
      <c r="K161" s="39">
        <f t="shared" si="77"/>
        <v>765.17835860248908</v>
      </c>
      <c r="L161" s="39">
        <f t="shared" si="77"/>
        <v>729.47753002253046</v>
      </c>
      <c r="M161" s="39">
        <f t="shared" si="77"/>
        <v>762.2145205553644</v>
      </c>
      <c r="N161" s="39">
        <f t="shared" si="77"/>
        <v>706.2649563473384</v>
      </c>
      <c r="O161" s="39">
        <f t="shared" si="77"/>
        <v>751.98397281991731</v>
      </c>
      <c r="P161" s="39">
        <f t="shared" si="77"/>
        <v>659.75128125914978</v>
      </c>
      <c r="Q161" s="39">
        <f t="shared" si="77"/>
        <v>708.97215837684359</v>
      </c>
      <c r="R161" s="39">
        <f t="shared" si="77"/>
        <v>721.85729247976394</v>
      </c>
      <c r="S161" s="60">
        <f t="shared" si="77"/>
        <v>719.11540898295414</v>
      </c>
      <c r="T161" s="64">
        <f t="shared" si="77"/>
        <v>742.16174046467609</v>
      </c>
      <c r="U161" s="64">
        <f t="shared" si="77"/>
        <v>685.82640571033164</v>
      </c>
      <c r="V161" s="64">
        <f t="shared" si="77"/>
        <v>687.69356254943318</v>
      </c>
      <c r="W161" s="64">
        <f t="shared" si="77"/>
        <v>698.06693702931238</v>
      </c>
      <c r="X161" s="64">
        <f t="shared" si="77"/>
        <v>708.04002651453823</v>
      </c>
      <c r="Y161" s="64">
        <f t="shared" si="77"/>
        <v>718.46476046104351</v>
      </c>
      <c r="Z161" s="64">
        <f t="shared" si="77"/>
        <v>682.81849527733209</v>
      </c>
      <c r="AA161" s="64">
        <f t="shared" si="77"/>
        <v>651.82439358641909</v>
      </c>
      <c r="AB161" s="64">
        <f t="shared" si="77"/>
        <v>718.54463192098876</v>
      </c>
      <c r="AC161" s="64">
        <f t="shared" si="77"/>
        <v>663.29705332949902</v>
      </c>
      <c r="AD161" s="64">
        <f t="shared" si="77"/>
        <v>671.25082893806484</v>
      </c>
      <c r="AE161" s="64">
        <f t="shared" si="77"/>
        <v>719.3386833111299</v>
      </c>
      <c r="AF161" s="64">
        <f t="shared" si="77"/>
        <v>695.68892647864334</v>
      </c>
      <c r="AG161" s="64">
        <f t="shared" si="77"/>
        <v>693.14211172194655</v>
      </c>
      <c r="AH161" s="64">
        <f t="shared" si="77"/>
        <v>689.65406484060327</v>
      </c>
      <c r="AI161" s="64">
        <f t="shared" si="77"/>
        <v>734.60713639479127</v>
      </c>
      <c r="AJ161" s="64">
        <f t="shared" si="77"/>
        <v>710.16535990300474</v>
      </c>
      <c r="AK161" s="64">
        <f t="shared" si="77"/>
        <v>693.85779666733004</v>
      </c>
      <c r="AL161" s="64">
        <f t="shared" si="77"/>
        <v>677.81139321967123</v>
      </c>
      <c r="AM161" s="64">
        <f t="shared" si="77"/>
        <v>690.64953762342907</v>
      </c>
      <c r="AN161" s="64">
        <f t="shared" si="77"/>
        <v>697.66070148264021</v>
      </c>
      <c r="AO161" s="64">
        <f t="shared" si="77"/>
        <v>707.83474671962642</v>
      </c>
      <c r="AP161" s="64">
        <f t="shared" si="77"/>
        <v>718.44160548944103</v>
      </c>
      <c r="AQ161" s="64">
        <f t="shared" si="77"/>
        <v>699.64926429746254</v>
      </c>
      <c r="AR161" s="64">
        <f t="shared" si="77"/>
        <v>685.92078375892027</v>
      </c>
      <c r="AS161" s="64">
        <f t="shared" si="77"/>
        <v>639.33733895869409</v>
      </c>
      <c r="AT161" s="64">
        <f t="shared" si="77"/>
        <v>666.57887518064638</v>
      </c>
      <c r="AU161" s="64">
        <f t="shared" si="77"/>
        <v>716.26097051303225</v>
      </c>
      <c r="AV161" s="64">
        <f t="shared" si="77"/>
        <v>687.61285346949285</v>
      </c>
      <c r="AW161" s="64">
        <f t="shared" si="77"/>
        <v>729.40178440769</v>
      </c>
    </row>
    <row r="162" spans="1:49">
      <c r="A162" s="64" t="s">
        <v>120</v>
      </c>
      <c r="B162" s="60">
        <f t="shared" ref="B162:AW162" si="78">4.76*B$55-3.01-((B161-675)/85)*(0.53*B$55+0.005294*(B161-675))</f>
        <v>2.4551128292660174</v>
      </c>
      <c r="C162" s="60">
        <f t="shared" si="78"/>
        <v>2.5256341447903203</v>
      </c>
      <c r="D162" s="60">
        <f t="shared" si="78"/>
        <v>2.4647583540220581</v>
      </c>
      <c r="E162" s="60">
        <f t="shared" si="78"/>
        <v>2.1281384453124028</v>
      </c>
      <c r="F162" s="60">
        <f t="shared" si="78"/>
        <v>2.4017836250704638</v>
      </c>
      <c r="G162" s="60">
        <f t="shared" si="78"/>
        <v>3.3912863624256797</v>
      </c>
      <c r="H162" s="120">
        <f t="shared" si="78"/>
        <v>0.29287591253664791</v>
      </c>
      <c r="I162" s="60">
        <f t="shared" si="78"/>
        <v>1.8211531470651097</v>
      </c>
      <c r="J162" s="60">
        <f t="shared" si="78"/>
        <v>2.0635498695069328</v>
      </c>
      <c r="K162" s="60">
        <f t="shared" si="78"/>
        <v>1.7436718130399429</v>
      </c>
      <c r="L162" s="60">
        <f t="shared" si="78"/>
        <v>2.7076085824217468</v>
      </c>
      <c r="M162" s="60">
        <f t="shared" si="78"/>
        <v>1.7964678240261318</v>
      </c>
      <c r="N162" s="60">
        <f t="shared" si="78"/>
        <v>3.2899064227505779</v>
      </c>
      <c r="O162" s="60">
        <f t="shared" si="78"/>
        <v>1.5777903512872493</v>
      </c>
      <c r="P162" s="60">
        <f t="shared" si="78"/>
        <v>1.6841596388245639</v>
      </c>
      <c r="Q162" s="60">
        <f t="shared" si="78"/>
        <v>2.2417947314812388</v>
      </c>
      <c r="R162" s="60">
        <f t="shared" si="78"/>
        <v>1.9798636914972549</v>
      </c>
      <c r="S162" s="60">
        <f t="shared" si="78"/>
        <v>1.7205289672564725</v>
      </c>
      <c r="T162" s="64">
        <f t="shared" si="78"/>
        <v>1.6395493462166197</v>
      </c>
      <c r="U162" s="64">
        <f t="shared" si="78"/>
        <v>1.6888800662066092</v>
      </c>
      <c r="V162" s="64">
        <f t="shared" si="78"/>
        <v>1.718433853586419</v>
      </c>
      <c r="W162" s="64">
        <f t="shared" si="78"/>
        <v>1.5699932586946883</v>
      </c>
      <c r="X162" s="64">
        <f t="shared" si="78"/>
        <v>1.9275288170175378</v>
      </c>
      <c r="Y162" s="64">
        <f t="shared" si="78"/>
        <v>2.0854810888017865</v>
      </c>
      <c r="Z162" s="64">
        <f t="shared" si="78"/>
        <v>2.6676335111323</v>
      </c>
      <c r="AA162" s="64">
        <f t="shared" si="78"/>
        <v>1.3323772582001707</v>
      </c>
      <c r="AB162" s="64">
        <f t="shared" si="78"/>
        <v>1.7862425526034411</v>
      </c>
      <c r="AC162" s="64">
        <f t="shared" si="78"/>
        <v>4.0925791746349045</v>
      </c>
      <c r="AD162" s="64">
        <f t="shared" si="78"/>
        <v>2.169977654339434</v>
      </c>
      <c r="AE162" s="64">
        <f t="shared" si="78"/>
        <v>2.0928111821369173</v>
      </c>
      <c r="AF162" s="64">
        <f t="shared" si="78"/>
        <v>2.552625657590319</v>
      </c>
      <c r="AG162" s="64">
        <f t="shared" si="78"/>
        <v>1.1214488481473071</v>
      </c>
      <c r="AH162" s="64">
        <f t="shared" si="78"/>
        <v>3.0209885933733576</v>
      </c>
      <c r="AI162" s="64">
        <f t="shared" si="78"/>
        <v>2.0861170003774756</v>
      </c>
      <c r="AJ162" s="64">
        <f t="shared" si="78"/>
        <v>2.4841904445009053</v>
      </c>
      <c r="AK162" s="64">
        <f t="shared" si="78"/>
        <v>3.0195858477726754</v>
      </c>
      <c r="AL162" s="64">
        <f t="shared" si="78"/>
        <v>1.8922394595240748</v>
      </c>
      <c r="AM162" s="64">
        <f t="shared" si="78"/>
        <v>1.2939206127185761</v>
      </c>
      <c r="AN162" s="64">
        <f t="shared" si="78"/>
        <v>2.0447309875943414</v>
      </c>
      <c r="AO162" s="64">
        <f t="shared" si="78"/>
        <v>2.0866761334115296</v>
      </c>
      <c r="AP162" s="64">
        <f t="shared" si="78"/>
        <v>1.195420155995107</v>
      </c>
      <c r="AQ162" s="64">
        <f t="shared" si="78"/>
        <v>2.1849188563944191</v>
      </c>
      <c r="AR162" s="64">
        <f t="shared" si="78"/>
        <v>1.5291715411925006</v>
      </c>
      <c r="AS162" s="64">
        <f t="shared" si="78"/>
        <v>3.4879726164782925</v>
      </c>
      <c r="AT162" s="64">
        <f t="shared" si="78"/>
        <v>1.8352006002727395</v>
      </c>
      <c r="AU162" s="64">
        <f t="shared" si="78"/>
        <v>1.9980599011301388</v>
      </c>
      <c r="AV162" s="64">
        <f t="shared" si="78"/>
        <v>1.4464845443100609</v>
      </c>
      <c r="AW162" s="64">
        <f t="shared" si="78"/>
        <v>2.5533289603016556</v>
      </c>
    </row>
    <row r="163" spans="1:49">
      <c r="A163" s="38" t="s">
        <v>121</v>
      </c>
      <c r="B163" s="39">
        <f t="shared" ref="B163:AW163" si="79">((78.44+3-33.6*B$97-(66.8-2.92*B157)*B$94+78.5*B$93+9.4*B$96)/(0.0721-0.0083144*LN((27*B$97*B$92*B$39)/(64*B$98*B$93*B$38))))-273.15</f>
        <v>679.32118411742761</v>
      </c>
      <c r="C163" s="39">
        <f t="shared" si="79"/>
        <v>704.54739180944102</v>
      </c>
      <c r="D163" s="39">
        <f t="shared" si="79"/>
        <v>666.6022457017433</v>
      </c>
      <c r="E163" s="39">
        <f t="shared" si="79"/>
        <v>670.26903998165915</v>
      </c>
      <c r="F163" s="39">
        <f t="shared" si="79"/>
        <v>675.88206891769141</v>
      </c>
      <c r="G163" s="39">
        <f t="shared" si="79"/>
        <v>657.97336596116827</v>
      </c>
      <c r="H163" s="100">
        <f t="shared" si="79"/>
        <v>626.57098904960117</v>
      </c>
      <c r="I163" s="39">
        <f t="shared" si="79"/>
        <v>703.9741077718428</v>
      </c>
      <c r="J163" s="39">
        <f t="shared" si="79"/>
        <v>722.23198953947247</v>
      </c>
      <c r="K163" s="39">
        <f t="shared" si="79"/>
        <v>718.43918837862975</v>
      </c>
      <c r="L163" s="39">
        <f t="shared" si="79"/>
        <v>683.20877240030029</v>
      </c>
      <c r="M163" s="39">
        <f t="shared" si="79"/>
        <v>724.91191107253007</v>
      </c>
      <c r="N163" s="39">
        <f t="shared" si="79"/>
        <v>695.18295249616233</v>
      </c>
      <c r="O163" s="39">
        <f t="shared" si="79"/>
        <v>674.04009345056159</v>
      </c>
      <c r="P163" s="39">
        <f t="shared" si="79"/>
        <v>611.06309664454443</v>
      </c>
      <c r="Q163" s="39">
        <f t="shared" si="79"/>
        <v>655.68975527875614</v>
      </c>
      <c r="R163" s="39">
        <f t="shared" si="79"/>
        <v>694.29340651225277</v>
      </c>
      <c r="S163" s="60">
        <f t="shared" si="79"/>
        <v>707.81908249350818</v>
      </c>
      <c r="T163" s="64">
        <f t="shared" si="79"/>
        <v>680.13311227994143</v>
      </c>
      <c r="U163" s="64">
        <f t="shared" si="79"/>
        <v>655.57067285304367</v>
      </c>
      <c r="V163" s="64">
        <f t="shared" si="79"/>
        <v>667.48740116268334</v>
      </c>
      <c r="W163" s="64">
        <f t="shared" si="79"/>
        <v>678.8542984388954</v>
      </c>
      <c r="X163" s="64">
        <f t="shared" si="79"/>
        <v>687.33164289555543</v>
      </c>
      <c r="Y163" s="64">
        <f t="shared" si="79"/>
        <v>663.5196112932797</v>
      </c>
      <c r="Z163" s="64">
        <f t="shared" si="79"/>
        <v>656.68795628332657</v>
      </c>
      <c r="AA163" s="64">
        <f t="shared" si="79"/>
        <v>635.39394570669072</v>
      </c>
      <c r="AB163" s="64">
        <f t="shared" si="79"/>
        <v>670.8675778264909</v>
      </c>
      <c r="AC163" s="64">
        <f t="shared" si="79"/>
        <v>654.52181303704072</v>
      </c>
      <c r="AD163" s="64">
        <f t="shared" si="79"/>
        <v>651.17895937212893</v>
      </c>
      <c r="AE163" s="64">
        <f t="shared" si="79"/>
        <v>690.41384672407969</v>
      </c>
      <c r="AF163" s="64">
        <f t="shared" si="79"/>
        <v>652.12295537768216</v>
      </c>
      <c r="AG163" s="64">
        <f t="shared" si="79"/>
        <v>662.48846231181165</v>
      </c>
      <c r="AH163" s="64">
        <f t="shared" si="79"/>
        <v>666.10927308346038</v>
      </c>
      <c r="AI163" s="64">
        <f t="shared" si="79"/>
        <v>690.94135231519056</v>
      </c>
      <c r="AJ163" s="64">
        <f t="shared" si="79"/>
        <v>686.71734041073046</v>
      </c>
      <c r="AK163" s="64">
        <f t="shared" si="79"/>
        <v>664.22840362682268</v>
      </c>
      <c r="AL163" s="64">
        <f t="shared" si="79"/>
        <v>658.64562149323228</v>
      </c>
      <c r="AM163" s="64">
        <f t="shared" si="79"/>
        <v>670.90873656144004</v>
      </c>
      <c r="AN163" s="64">
        <f t="shared" si="79"/>
        <v>666.26849592453289</v>
      </c>
      <c r="AO163" s="64">
        <f t="shared" si="79"/>
        <v>662.3318721720733</v>
      </c>
      <c r="AP163" s="64">
        <f t="shared" si="79"/>
        <v>662.94299357765851</v>
      </c>
      <c r="AQ163" s="64">
        <f t="shared" si="79"/>
        <v>667.63655788100152</v>
      </c>
      <c r="AR163" s="64">
        <f t="shared" si="79"/>
        <v>664.23010701511737</v>
      </c>
      <c r="AS163" s="64">
        <f t="shared" si="79"/>
        <v>629.79068518544568</v>
      </c>
      <c r="AT163" s="64">
        <f t="shared" si="79"/>
        <v>648.63112906955666</v>
      </c>
      <c r="AU163" s="64">
        <f t="shared" si="79"/>
        <v>673.70017897182231</v>
      </c>
      <c r="AV163" s="64">
        <f t="shared" si="79"/>
        <v>661.85196588466113</v>
      </c>
      <c r="AW163" s="64">
        <f t="shared" si="79"/>
        <v>689.76226924110676</v>
      </c>
    </row>
    <row r="164" spans="1:49">
      <c r="A164" s="64" t="s">
        <v>122</v>
      </c>
      <c r="B164" s="60">
        <f t="shared" ref="B164:AW164" si="80">4.76*B$55-3.01-((B163-675)/85)*(0.53*B$55+0.005294*(B163-675))</f>
        <v>2.668579596224562</v>
      </c>
      <c r="C164" s="60">
        <f t="shared" si="80"/>
        <v>2.7581024996330963</v>
      </c>
      <c r="D164" s="60">
        <f t="shared" si="80"/>
        <v>3.0025036771857327</v>
      </c>
      <c r="E164" s="60">
        <f t="shared" si="80"/>
        <v>2.2649920689894825</v>
      </c>
      <c r="F164" s="60">
        <f t="shared" si="80"/>
        <v>2.7263099843036565</v>
      </c>
      <c r="G164" s="60">
        <f t="shared" si="80"/>
        <v>3.5541476654521786</v>
      </c>
      <c r="H164" s="120">
        <f t="shared" si="80"/>
        <v>1.4009421307687497</v>
      </c>
      <c r="I164" s="60">
        <f t="shared" si="80"/>
        <v>2.4145579245189728</v>
      </c>
      <c r="J164" s="60">
        <f t="shared" si="80"/>
        <v>2.8018811434589614</v>
      </c>
      <c r="K164" s="60">
        <f t="shared" si="80"/>
        <v>2.4978305025752636</v>
      </c>
      <c r="L164" s="60">
        <f t="shared" si="80"/>
        <v>3.2734866281607991</v>
      </c>
      <c r="M164" s="60">
        <f t="shared" si="80"/>
        <v>2.406343863238174</v>
      </c>
      <c r="N164" s="60">
        <f t="shared" si="80"/>
        <v>3.4216973679657814</v>
      </c>
      <c r="O164" s="60">
        <f t="shared" si="80"/>
        <v>2.509721077007097</v>
      </c>
      <c r="P164" s="60">
        <f t="shared" si="80"/>
        <v>1.7384644371054665</v>
      </c>
      <c r="Q164" s="60">
        <f t="shared" si="80"/>
        <v>2.6793307735976826</v>
      </c>
      <c r="R164" s="60">
        <f t="shared" si="80"/>
        <v>2.290638438862918</v>
      </c>
      <c r="S164" s="60">
        <f t="shared" si="80"/>
        <v>1.850853871349621</v>
      </c>
      <c r="T164" s="64">
        <f t="shared" si="80"/>
        <v>2.3581100497449503</v>
      </c>
      <c r="U164" s="64">
        <f t="shared" si="80"/>
        <v>1.8618723535306014</v>
      </c>
      <c r="V164" s="64">
        <f t="shared" si="80"/>
        <v>1.8524962357455326</v>
      </c>
      <c r="W164" s="64">
        <f t="shared" si="80"/>
        <v>1.7219250404628186</v>
      </c>
      <c r="X164" s="64">
        <f t="shared" si="80"/>
        <v>2.1279732437491052</v>
      </c>
      <c r="Y164" s="64">
        <f t="shared" si="80"/>
        <v>2.5928022317515835</v>
      </c>
      <c r="Z164" s="64">
        <f t="shared" si="80"/>
        <v>2.8470397914581196</v>
      </c>
      <c r="AA164" s="64">
        <f t="shared" si="80"/>
        <v>1.359536401119628</v>
      </c>
      <c r="AB164" s="64">
        <f t="shared" si="80"/>
        <v>2.228760094081474</v>
      </c>
      <c r="AC164" s="64">
        <f t="shared" si="80"/>
        <v>4.1554988249090421</v>
      </c>
      <c r="AD164" s="64">
        <f t="shared" si="80"/>
        <v>2.2710652054469764</v>
      </c>
      <c r="AE164" s="64">
        <f t="shared" si="80"/>
        <v>2.41064701514959</v>
      </c>
      <c r="AF164" s="64">
        <f t="shared" si="80"/>
        <v>2.8745465395459364</v>
      </c>
      <c r="AG164" s="64">
        <f t="shared" si="80"/>
        <v>1.3029757741072272</v>
      </c>
      <c r="AH164" s="64">
        <f t="shared" si="80"/>
        <v>3.2195098964957873</v>
      </c>
      <c r="AI164" s="64">
        <f t="shared" si="80"/>
        <v>2.6214916468328546</v>
      </c>
      <c r="AJ164" s="64">
        <f t="shared" si="80"/>
        <v>2.7320430060532508</v>
      </c>
      <c r="AK164" s="64">
        <f t="shared" si="80"/>
        <v>3.2753407530807257</v>
      </c>
      <c r="AL164" s="64">
        <f t="shared" si="80"/>
        <v>1.9996159545287346</v>
      </c>
      <c r="AM164" s="64">
        <f t="shared" si="80"/>
        <v>1.4221594132648245</v>
      </c>
      <c r="AN164" s="64">
        <f t="shared" si="80"/>
        <v>2.287538857281596</v>
      </c>
      <c r="AO164" s="64">
        <f t="shared" si="80"/>
        <v>2.465456596111097</v>
      </c>
      <c r="AP164" s="64">
        <f t="shared" si="80"/>
        <v>1.6371443241394747</v>
      </c>
      <c r="AQ164" s="64">
        <f t="shared" si="80"/>
        <v>2.4461391505094503</v>
      </c>
      <c r="AR164" s="64">
        <f t="shared" si="80"/>
        <v>1.6604345754664602</v>
      </c>
      <c r="AS164" s="64">
        <f t="shared" si="80"/>
        <v>3.5184671798739053</v>
      </c>
      <c r="AT164" s="64">
        <f t="shared" si="80"/>
        <v>1.9090837820356121</v>
      </c>
      <c r="AU164" s="64">
        <f t="shared" si="80"/>
        <v>2.4053998673175996</v>
      </c>
      <c r="AV164" s="64">
        <f t="shared" si="80"/>
        <v>1.5988767903964023</v>
      </c>
      <c r="AW164" s="64">
        <f t="shared" si="80"/>
        <v>3.0454326486517247</v>
      </c>
    </row>
    <row r="165" spans="1:49">
      <c r="A165" s="64" t="s">
        <v>123</v>
      </c>
      <c r="B165" s="40">
        <f t="shared" ref="B165:AW165" si="81">(0.677*B159-48.98)/(-0.0429-0.008314*LN(B$38*(B$52-4)/(8-B$52)))-273.15</f>
        <v>704.43486871320079</v>
      </c>
      <c r="C165" s="40">
        <f t="shared" si="81"/>
        <v>725.49577006083518</v>
      </c>
      <c r="D165" s="40">
        <f t="shared" si="81"/>
        <v>708.42238593318359</v>
      </c>
      <c r="E165" s="40">
        <f t="shared" si="81"/>
        <v>690.69731181768248</v>
      </c>
      <c r="F165" s="40">
        <f t="shared" si="81"/>
        <v>708.56670151475248</v>
      </c>
      <c r="G165" s="40">
        <f t="shared" si="81"/>
        <v>702.90678911502391</v>
      </c>
      <c r="H165" s="101">
        <f t="shared" si="81"/>
        <v>686.56338562359974</v>
      </c>
      <c r="I165" s="40">
        <f t="shared" si="81"/>
        <v>718.63054667315464</v>
      </c>
      <c r="J165" s="40">
        <f t="shared" si="81"/>
        <v>743.30102165101141</v>
      </c>
      <c r="K165" s="40">
        <f t="shared" si="81"/>
        <v>736.67670960505643</v>
      </c>
      <c r="L165" s="40">
        <f t="shared" si="81"/>
        <v>727.75926782741681</v>
      </c>
      <c r="M165" s="40">
        <f t="shared" si="81"/>
        <v>738.74578023252332</v>
      </c>
      <c r="N165" s="40">
        <f t="shared" si="81"/>
        <v>724.3247781498244</v>
      </c>
      <c r="O165" s="40">
        <f t="shared" si="81"/>
        <v>709.62319135415589</v>
      </c>
      <c r="P165" s="40">
        <f t="shared" si="81"/>
        <v>659.05744106170482</v>
      </c>
      <c r="Q165" s="40">
        <f t="shared" si="81"/>
        <v>697.78943364742327</v>
      </c>
      <c r="R165" s="40">
        <f t="shared" si="81"/>
        <v>717.44587724082555</v>
      </c>
      <c r="S165" s="60">
        <f t="shared" si="81"/>
        <v>717.820983556486</v>
      </c>
      <c r="T165" s="64">
        <f t="shared" si="81"/>
        <v>707.53643715679777</v>
      </c>
      <c r="U165" s="64">
        <f t="shared" si="81"/>
        <v>667.26058378668301</v>
      </c>
      <c r="V165" s="64">
        <f t="shared" si="81"/>
        <v>678.42618104850078</v>
      </c>
      <c r="W165" s="64">
        <f t="shared" si="81"/>
        <v>679.1779550574272</v>
      </c>
      <c r="X165" s="64">
        <f t="shared" si="81"/>
        <v>694.76972620500544</v>
      </c>
      <c r="Y165" s="64">
        <f t="shared" si="81"/>
        <v>693.73118966758432</v>
      </c>
      <c r="Z165" s="64">
        <f t="shared" si="81"/>
        <v>687.94617950753434</v>
      </c>
      <c r="AA165" s="64">
        <f t="shared" si="81"/>
        <v>656.38734008629467</v>
      </c>
      <c r="AB165" s="64">
        <f t="shared" si="81"/>
        <v>690.47116755877255</v>
      </c>
      <c r="AC165" s="64">
        <f t="shared" si="81"/>
        <v>704.09681455743862</v>
      </c>
      <c r="AD165" s="64">
        <f t="shared" si="81"/>
        <v>683.51437357829707</v>
      </c>
      <c r="AE165" s="64">
        <f t="shared" si="81"/>
        <v>699.49487189383956</v>
      </c>
      <c r="AF165" s="64">
        <f t="shared" si="81"/>
        <v>685.61625083216018</v>
      </c>
      <c r="AG165" s="64">
        <f t="shared" si="81"/>
        <v>668.15471089210962</v>
      </c>
      <c r="AH165" s="64">
        <f t="shared" si="81"/>
        <v>705.96690017041237</v>
      </c>
      <c r="AI165" s="64">
        <f t="shared" si="81"/>
        <v>709.76809380533871</v>
      </c>
      <c r="AJ165" s="64">
        <f t="shared" si="81"/>
        <v>707.70078638748157</v>
      </c>
      <c r="AK165" s="64">
        <f t="shared" si="81"/>
        <v>701.14207958197323</v>
      </c>
      <c r="AL165" s="64">
        <f t="shared" si="81"/>
        <v>674.46333569337787</v>
      </c>
      <c r="AM165" s="64">
        <f t="shared" si="81"/>
        <v>668.02771134343436</v>
      </c>
      <c r="AN165" s="64">
        <f t="shared" si="81"/>
        <v>687.88837476918002</v>
      </c>
      <c r="AO165" s="64">
        <f t="shared" si="81"/>
        <v>683.30798416918583</v>
      </c>
      <c r="AP165" s="64">
        <f t="shared" si="81"/>
        <v>674.17677853195926</v>
      </c>
      <c r="AQ165" s="64">
        <f t="shared" si="81"/>
        <v>690.53350622184234</v>
      </c>
      <c r="AR165" s="64">
        <f t="shared" si="81"/>
        <v>671.73709203331828</v>
      </c>
      <c r="AS165" s="64">
        <f t="shared" si="81"/>
        <v>681.45148680839043</v>
      </c>
      <c r="AT165" s="64">
        <f t="shared" si="81"/>
        <v>672.08241593509763</v>
      </c>
      <c r="AU165" s="64">
        <f t="shared" si="81"/>
        <v>689.81095527123011</v>
      </c>
      <c r="AV165" s="64">
        <f t="shared" si="81"/>
        <v>670.37218368738593</v>
      </c>
      <c r="AW165" s="64">
        <f t="shared" si="81"/>
        <v>716.01218150641034</v>
      </c>
    </row>
    <row r="166" spans="1:49">
      <c r="A166" s="64" t="s">
        <v>124</v>
      </c>
      <c r="B166" s="60">
        <f t="shared" ref="B166:AW166" si="82">4.76*B$55-3.01-((B165-675)/85)*(0.53*B$55+0.005294*(B165-675))</f>
        <v>2.4278684854555399</v>
      </c>
      <c r="C166" s="60">
        <f t="shared" si="82"/>
        <v>2.4874611455474422</v>
      </c>
      <c r="D166" s="60">
        <f t="shared" si="82"/>
        <v>2.6112938252443612</v>
      </c>
      <c r="E166" s="60">
        <f t="shared" si="82"/>
        <v>2.110714349083926</v>
      </c>
      <c r="F166" s="60">
        <f t="shared" si="82"/>
        <v>2.4102984885964998</v>
      </c>
      <c r="G166" s="60">
        <f t="shared" si="82"/>
        <v>3.1447236612731295</v>
      </c>
      <c r="H166" s="120">
        <f t="shared" si="82"/>
        <v>1.2019341273921127</v>
      </c>
      <c r="I166" s="60">
        <f t="shared" si="82"/>
        <v>2.2389834565142062</v>
      </c>
      <c r="J166" s="60">
        <f t="shared" si="82"/>
        <v>2.4752064525997226</v>
      </c>
      <c r="K166" s="60">
        <f t="shared" si="82"/>
        <v>2.2359337752599084</v>
      </c>
      <c r="L166" s="60">
        <f t="shared" si="82"/>
        <v>2.733391021515287</v>
      </c>
      <c r="M166" s="60">
        <f t="shared" si="82"/>
        <v>2.2003889281598985</v>
      </c>
      <c r="N166" s="60">
        <f t="shared" si="82"/>
        <v>3.0423539375197355</v>
      </c>
      <c r="O166" s="60">
        <f t="shared" si="82"/>
        <v>2.1781540960282593</v>
      </c>
      <c r="P166" s="60">
        <f t="shared" si="82"/>
        <v>1.6870075472415893</v>
      </c>
      <c r="Q166" s="60">
        <f t="shared" si="82"/>
        <v>2.3629451221492994</v>
      </c>
      <c r="R166" s="60">
        <f t="shared" si="82"/>
        <v>2.0359623254794035</v>
      </c>
      <c r="S166" s="60">
        <f t="shared" si="82"/>
        <v>1.7362690119324293</v>
      </c>
      <c r="T166" s="64">
        <f t="shared" si="82"/>
        <v>2.0997571370585502</v>
      </c>
      <c r="U166" s="64">
        <f t="shared" si="82"/>
        <v>1.8085506176100561</v>
      </c>
      <c r="V166" s="64">
        <f t="shared" si="82"/>
        <v>1.7862342096182153</v>
      </c>
      <c r="W166" s="64">
        <f t="shared" si="82"/>
        <v>1.7197463595504667</v>
      </c>
      <c r="X166" s="64">
        <f t="shared" si="82"/>
        <v>2.06212478548749</v>
      </c>
      <c r="Y166" s="64">
        <f t="shared" si="82"/>
        <v>2.3603916897822987</v>
      </c>
      <c r="Z166" s="64">
        <f t="shared" si="82"/>
        <v>2.6224452500155606</v>
      </c>
      <c r="AA166" s="64">
        <f t="shared" si="82"/>
        <v>1.3188686805556438</v>
      </c>
      <c r="AB166" s="64">
        <f t="shared" si="82"/>
        <v>2.0810846696288565</v>
      </c>
      <c r="AC166" s="64">
        <f t="shared" si="82"/>
        <v>3.6740641218921328</v>
      </c>
      <c r="AD166" s="64">
        <f t="shared" si="82"/>
        <v>2.0835171447944267</v>
      </c>
      <c r="AE166" s="64">
        <f t="shared" si="82"/>
        <v>2.3220850702335478</v>
      </c>
      <c r="AF166" s="64">
        <f t="shared" si="82"/>
        <v>2.6480674311347965</v>
      </c>
      <c r="AG166" s="64">
        <f t="shared" si="82"/>
        <v>1.2782392227975088</v>
      </c>
      <c r="AH166" s="64">
        <f t="shared" si="82"/>
        <v>2.8429491530002955</v>
      </c>
      <c r="AI166" s="64">
        <f t="shared" si="82"/>
        <v>2.4197875510890743</v>
      </c>
      <c r="AJ166" s="64">
        <f t="shared" si="82"/>
        <v>2.5134626689998747</v>
      </c>
      <c r="AK166" s="64">
        <f t="shared" si="82"/>
        <v>2.9399623158740567</v>
      </c>
      <c r="AL166" s="64">
        <f t="shared" si="82"/>
        <v>1.9142953843235353</v>
      </c>
      <c r="AM166" s="64">
        <f t="shared" si="82"/>
        <v>1.4368157329255025</v>
      </c>
      <c r="AN166" s="64">
        <f t="shared" si="82"/>
        <v>2.1334753589195681</v>
      </c>
      <c r="AO166" s="64">
        <f t="shared" si="82"/>
        <v>2.3228875226283172</v>
      </c>
      <c r="AP166" s="64">
        <f t="shared" si="82"/>
        <v>1.5787030797943442</v>
      </c>
      <c r="AQ166" s="64">
        <f t="shared" si="82"/>
        <v>2.2723022390578071</v>
      </c>
      <c r="AR166" s="64">
        <f t="shared" si="82"/>
        <v>1.6216370199090535</v>
      </c>
      <c r="AS166" s="64">
        <f t="shared" si="82"/>
        <v>3.2179441327920726</v>
      </c>
      <c r="AT166" s="64">
        <f t="shared" si="82"/>
        <v>1.8045064018324051</v>
      </c>
      <c r="AU166" s="64">
        <f t="shared" si="82"/>
        <v>2.2777475705191579</v>
      </c>
      <c r="AV166" s="64">
        <f t="shared" si="82"/>
        <v>1.5576231333316355</v>
      </c>
      <c r="AW166" s="64">
        <f t="shared" si="82"/>
        <v>2.7414445693262817</v>
      </c>
    </row>
    <row r="167" spans="1:49">
      <c r="A167" s="119" t="s">
        <v>128</v>
      </c>
      <c r="B167" s="60"/>
      <c r="C167" s="60"/>
      <c r="D167" s="60"/>
      <c r="E167" s="60"/>
      <c r="F167" s="60"/>
      <c r="G167" s="60"/>
      <c r="H167" s="120"/>
      <c r="I167" s="60"/>
      <c r="J167" s="60"/>
      <c r="K167" s="60"/>
      <c r="L167" s="60"/>
      <c r="M167" s="60"/>
      <c r="N167" s="60"/>
      <c r="O167" s="60"/>
      <c r="P167" s="60"/>
      <c r="Q167" s="60"/>
      <c r="R167" s="60"/>
      <c r="S167" s="60"/>
      <c r="T167" s="64"/>
      <c r="U167" s="64"/>
      <c r="V167" s="64"/>
      <c r="W167" s="64"/>
      <c r="X167" s="64"/>
      <c r="Y167" s="64"/>
      <c r="Z167" s="64"/>
      <c r="AA167" s="64"/>
      <c r="AB167" s="64"/>
      <c r="AC167" s="64"/>
      <c r="AD167" s="64"/>
      <c r="AE167" s="64"/>
      <c r="AF167" s="64"/>
      <c r="AG167" s="64"/>
      <c r="AH167" s="64"/>
      <c r="AI167" s="64"/>
      <c r="AJ167" s="64"/>
      <c r="AK167" s="64"/>
      <c r="AL167" s="64"/>
      <c r="AM167" s="64"/>
      <c r="AN167" s="64"/>
      <c r="AO167" s="64"/>
      <c r="AP167" s="64"/>
      <c r="AQ167" s="64"/>
      <c r="AR167" s="64"/>
      <c r="AS167" s="64"/>
      <c r="AT167" s="64"/>
      <c r="AU167" s="64"/>
      <c r="AV167" s="64"/>
      <c r="AW167" s="64"/>
    </row>
    <row r="168" spans="1:49">
      <c r="A168" s="38" t="s">
        <v>119</v>
      </c>
      <c r="B168" s="39">
        <f t="shared" ref="B168:AW168" si="83">((-76.95+B162*0.79+39.4*B$96+22.4*B$99+(41.5-2.89*B162)*B$94)/(-0.065-0.0083144*LN(B$100)))-273.15</f>
        <v>701.95709055927136</v>
      </c>
      <c r="C168" s="39">
        <f t="shared" si="83"/>
        <v>722.78133174321829</v>
      </c>
      <c r="D168" s="39">
        <f t="shared" si="83"/>
        <v>719.98044323877707</v>
      </c>
      <c r="E168" s="39">
        <f t="shared" si="83"/>
        <v>688.69451547459721</v>
      </c>
      <c r="F168" s="39">
        <f t="shared" si="83"/>
        <v>709.29179369920541</v>
      </c>
      <c r="G168" s="39">
        <f t="shared" si="83"/>
        <v>679.28815291986064</v>
      </c>
      <c r="H168" s="100">
        <f t="shared" si="83"/>
        <v>763.37514348587627</v>
      </c>
      <c r="I168" s="39">
        <f t="shared" si="83"/>
        <v>747.12484782219474</v>
      </c>
      <c r="J168" s="39">
        <f t="shared" si="83"/>
        <v>765.90780512688627</v>
      </c>
      <c r="K168" s="39">
        <f t="shared" si="83"/>
        <v>765.19694432029667</v>
      </c>
      <c r="L168" s="39">
        <f t="shared" si="83"/>
        <v>729.47908602896666</v>
      </c>
      <c r="M168" s="39">
        <f t="shared" si="83"/>
        <v>762.23152093817328</v>
      </c>
      <c r="N168" s="39">
        <f t="shared" si="83"/>
        <v>706.26513683861185</v>
      </c>
      <c r="O168" s="39">
        <f t="shared" si="83"/>
        <v>751.99363532118343</v>
      </c>
      <c r="P168" s="39">
        <f t="shared" si="83"/>
        <v>659.75128034110105</v>
      </c>
      <c r="Q168" s="39">
        <f t="shared" si="83"/>
        <v>708.9725363023515</v>
      </c>
      <c r="R168" s="39">
        <f t="shared" si="83"/>
        <v>721.85819288423977</v>
      </c>
      <c r="S168" s="60">
        <f t="shared" si="83"/>
        <v>719.11627486069335</v>
      </c>
      <c r="T168" s="64">
        <f t="shared" si="83"/>
        <v>742.16678069739282</v>
      </c>
      <c r="U168" s="64">
        <f t="shared" si="83"/>
        <v>685.82641807536345</v>
      </c>
      <c r="V168" s="64">
        <f t="shared" si="83"/>
        <v>687.69358517976309</v>
      </c>
      <c r="W168" s="64">
        <f t="shared" si="83"/>
        <v>698.06703175826749</v>
      </c>
      <c r="X168" s="64">
        <f t="shared" si="83"/>
        <v>708.04035868228561</v>
      </c>
      <c r="Y168" s="64">
        <f t="shared" si="83"/>
        <v>718.46540928802028</v>
      </c>
      <c r="Z168" s="64">
        <f t="shared" si="83"/>
        <v>682.81850389347596</v>
      </c>
      <c r="AA168" s="64">
        <f t="shared" si="83"/>
        <v>651.82439334155515</v>
      </c>
      <c r="AB168" s="64">
        <f t="shared" si="83"/>
        <v>718.54536771734172</v>
      </c>
      <c r="AC168" s="64">
        <f t="shared" si="83"/>
        <v>663.29705181999691</v>
      </c>
      <c r="AD168" s="64">
        <f t="shared" si="83"/>
        <v>671.25082723598791</v>
      </c>
      <c r="AE168" s="64">
        <f t="shared" si="83"/>
        <v>719.33953570888798</v>
      </c>
      <c r="AF168" s="64">
        <f t="shared" si="83"/>
        <v>695.68898508009352</v>
      </c>
      <c r="AG168" s="64">
        <f t="shared" si="83"/>
        <v>693.14215417758976</v>
      </c>
      <c r="AH168" s="64">
        <f t="shared" si="83"/>
        <v>689.65410575857527</v>
      </c>
      <c r="AI168" s="64">
        <f t="shared" si="83"/>
        <v>734.61004993932522</v>
      </c>
      <c r="AJ168" s="64">
        <f t="shared" si="83"/>
        <v>710.16581459999566</v>
      </c>
      <c r="AK168" s="64">
        <f t="shared" si="83"/>
        <v>693.85785297261464</v>
      </c>
      <c r="AL168" s="64">
        <f t="shared" si="83"/>
        <v>677.81139514316135</v>
      </c>
      <c r="AM168" s="64">
        <f t="shared" si="83"/>
        <v>690.64956751569423</v>
      </c>
      <c r="AN168" s="64">
        <f t="shared" si="83"/>
        <v>697.66080216964838</v>
      </c>
      <c r="AO168" s="64">
        <f t="shared" si="83"/>
        <v>707.83497054048041</v>
      </c>
      <c r="AP168" s="64">
        <f t="shared" si="83"/>
        <v>718.44224047070486</v>
      </c>
      <c r="AQ168" s="64">
        <f t="shared" si="83"/>
        <v>699.64938973927894</v>
      </c>
      <c r="AR168" s="64">
        <f t="shared" si="83"/>
        <v>685.92079894669484</v>
      </c>
      <c r="AS168" s="64">
        <f t="shared" si="83"/>
        <v>639.33733874905147</v>
      </c>
      <c r="AT168" s="64">
        <f t="shared" si="83"/>
        <v>666.57887339782735</v>
      </c>
      <c r="AU168" s="64">
        <f t="shared" si="83"/>
        <v>716.26153646544435</v>
      </c>
      <c r="AV168" s="64">
        <f t="shared" si="83"/>
        <v>687.61287307872124</v>
      </c>
      <c r="AW168" s="64">
        <f t="shared" si="83"/>
        <v>729.40378651608819</v>
      </c>
    </row>
    <row r="169" spans="1:49">
      <c r="A169" s="64" t="s">
        <v>120</v>
      </c>
      <c r="B169" s="60">
        <f t="shared" ref="B169:AW169" si="84">4.76*B$55-3.01-((B168-675)/85)*(0.53*B$55+0.005294*(B168-675))</f>
        <v>2.4551108532467709</v>
      </c>
      <c r="C169" s="60">
        <f t="shared" si="84"/>
        <v>2.5256128326282816</v>
      </c>
      <c r="D169" s="60">
        <f t="shared" si="84"/>
        <v>2.4647480626315965</v>
      </c>
      <c r="E169" s="60">
        <f t="shared" si="84"/>
        <v>2.1281381744511889</v>
      </c>
      <c r="F169" s="60">
        <f t="shared" si="84"/>
        <v>2.4017791339113654</v>
      </c>
      <c r="G169" s="60">
        <f t="shared" si="84"/>
        <v>3.3912863290372819</v>
      </c>
      <c r="H169" s="120">
        <f t="shared" si="84"/>
        <v>0.29265919288082065</v>
      </c>
      <c r="I169" s="60">
        <f t="shared" si="84"/>
        <v>1.8210612503519978</v>
      </c>
      <c r="J169" s="60">
        <f t="shared" si="84"/>
        <v>2.0631932659059471</v>
      </c>
      <c r="K169" s="60">
        <f t="shared" si="84"/>
        <v>1.7433177986515744</v>
      </c>
      <c r="L169" s="60">
        <f t="shared" si="84"/>
        <v>2.707585067951698</v>
      </c>
      <c r="M169" s="60">
        <f t="shared" si="84"/>
        <v>1.7961503627303077</v>
      </c>
      <c r="N169" s="60">
        <f t="shared" si="84"/>
        <v>3.2899041517076881</v>
      </c>
      <c r="O169" s="60">
        <f t="shared" si="84"/>
        <v>1.5776279095440686</v>
      </c>
      <c r="P169" s="60">
        <f t="shared" si="84"/>
        <v>1.6841596426324221</v>
      </c>
      <c r="Q169" s="60">
        <f t="shared" si="84"/>
        <v>2.241790373917214</v>
      </c>
      <c r="R169" s="60">
        <f t="shared" si="84"/>
        <v>1.9798519938861223</v>
      </c>
      <c r="S169" s="60">
        <f t="shared" si="84"/>
        <v>1.7205183684422458</v>
      </c>
      <c r="T169" s="64">
        <f t="shared" si="84"/>
        <v>1.6394714849909855</v>
      </c>
      <c r="U169" s="64">
        <f t="shared" si="84"/>
        <v>1.6888799722067878</v>
      </c>
      <c r="V169" s="64">
        <f t="shared" si="84"/>
        <v>1.7184336749603242</v>
      </c>
      <c r="W169" s="64">
        <f t="shared" si="84"/>
        <v>1.5699923962327935</v>
      </c>
      <c r="X169" s="64">
        <f t="shared" si="84"/>
        <v>1.9275251734120591</v>
      </c>
      <c r="Y169" s="64">
        <f t="shared" si="84"/>
        <v>2.0854728776481859</v>
      </c>
      <c r="Z169" s="64">
        <f t="shared" si="84"/>
        <v>2.6676334379533015</v>
      </c>
      <c r="AA169" s="64">
        <f t="shared" si="84"/>
        <v>1.3323772588555007</v>
      </c>
      <c r="AB169" s="64">
        <f t="shared" si="84"/>
        <v>1.7862335383276624</v>
      </c>
      <c r="AC169" s="64">
        <f t="shared" si="84"/>
        <v>4.0925791862832437</v>
      </c>
      <c r="AD169" s="64">
        <f t="shared" si="84"/>
        <v>2.1699776650393754</v>
      </c>
      <c r="AE169" s="64">
        <f t="shared" si="84"/>
        <v>2.0928002800579755</v>
      </c>
      <c r="AF169" s="64">
        <f t="shared" si="84"/>
        <v>2.5526250655592952</v>
      </c>
      <c r="AG169" s="64">
        <f t="shared" si="84"/>
        <v>1.1214485156748712</v>
      </c>
      <c r="AH169" s="64">
        <f t="shared" si="84"/>
        <v>3.0209881883643401</v>
      </c>
      <c r="AI169" s="64">
        <f t="shared" si="84"/>
        <v>2.0860733539503449</v>
      </c>
      <c r="AJ169" s="64">
        <f t="shared" si="84"/>
        <v>2.4841849741666828</v>
      </c>
      <c r="AK169" s="64">
        <f t="shared" si="84"/>
        <v>3.0195852578515781</v>
      </c>
      <c r="AL169" s="64">
        <f t="shared" si="84"/>
        <v>1.8922394464516454</v>
      </c>
      <c r="AM169" s="64">
        <f t="shared" si="84"/>
        <v>1.2939203817818485</v>
      </c>
      <c r="AN169" s="64">
        <f t="shared" si="84"/>
        <v>2.0447300119532033</v>
      </c>
      <c r="AO169" s="64">
        <f t="shared" si="84"/>
        <v>2.086673635937986</v>
      </c>
      <c r="AP169" s="64">
        <f t="shared" si="84"/>
        <v>1.1954129071653481</v>
      </c>
      <c r="AQ169" s="64">
        <f t="shared" si="84"/>
        <v>2.1849175826922616</v>
      </c>
      <c r="AR169" s="64">
        <f t="shared" si="84"/>
        <v>1.5291714287644662</v>
      </c>
      <c r="AS169" s="64">
        <f t="shared" si="84"/>
        <v>3.4879726172725984</v>
      </c>
      <c r="AT169" s="64">
        <f t="shared" si="84"/>
        <v>1.8352006096047262</v>
      </c>
      <c r="AU169" s="64">
        <f t="shared" si="84"/>
        <v>1.9980529842853798</v>
      </c>
      <c r="AV169" s="64">
        <f t="shared" si="84"/>
        <v>1.4464843968468173</v>
      </c>
      <c r="AW169" s="64">
        <f t="shared" si="84"/>
        <v>2.5532991620416201</v>
      </c>
    </row>
    <row r="170" spans="1:49">
      <c r="A170" s="38" t="s">
        <v>121</v>
      </c>
      <c r="B170" s="39">
        <f t="shared" ref="B170:AW170" si="85">((78.44+3-33.6*B$97-(66.8-2.92*B164)*B$94+78.5*B$93+9.4*B$96)/(0.0721-0.0083144*LN((27*B$97*B$92*B$39)/(64*B$98*B$93*B$38))))-273.15</f>
        <v>679.32118411499368</v>
      </c>
      <c r="C170" s="39">
        <f t="shared" si="85"/>
        <v>704.54739178726413</v>
      </c>
      <c r="D170" s="39">
        <f t="shared" si="85"/>
        <v>666.60224570586661</v>
      </c>
      <c r="E170" s="39">
        <f t="shared" si="85"/>
        <v>670.26903998213004</v>
      </c>
      <c r="F170" s="39">
        <f t="shared" si="85"/>
        <v>675.88206891746358</v>
      </c>
      <c r="G170" s="39">
        <f t="shared" si="85"/>
        <v>657.97336604663349</v>
      </c>
      <c r="H170" s="100">
        <f t="shared" si="85"/>
        <v>626.57098904960117</v>
      </c>
      <c r="I170" s="39">
        <f t="shared" si="85"/>
        <v>703.97410774408331</v>
      </c>
      <c r="J170" s="39">
        <f t="shared" si="85"/>
        <v>722.23198934572781</v>
      </c>
      <c r="K170" s="39">
        <f t="shared" si="85"/>
        <v>718.43918835779118</v>
      </c>
      <c r="L170" s="39">
        <f t="shared" si="85"/>
        <v>683.20877236131389</v>
      </c>
      <c r="M170" s="39">
        <f t="shared" si="85"/>
        <v>724.91191105399457</v>
      </c>
      <c r="N170" s="39">
        <f t="shared" si="85"/>
        <v>695.18295141700139</v>
      </c>
      <c r="O170" s="39">
        <f t="shared" si="85"/>
        <v>674.04009345056465</v>
      </c>
      <c r="P170" s="39">
        <f t="shared" si="85"/>
        <v>611.06309664457285</v>
      </c>
      <c r="Q170" s="39">
        <f t="shared" si="85"/>
        <v>655.68975527924181</v>
      </c>
      <c r="R170" s="39">
        <f t="shared" si="85"/>
        <v>694.29340648663219</v>
      </c>
      <c r="S170" s="60">
        <f t="shared" si="85"/>
        <v>707.81908248700506</v>
      </c>
      <c r="T170" s="64">
        <f t="shared" si="85"/>
        <v>680.13311227990141</v>
      </c>
      <c r="U170" s="64">
        <f t="shared" si="85"/>
        <v>655.57067285346716</v>
      </c>
      <c r="V170" s="64">
        <f t="shared" si="85"/>
        <v>667.48740116279419</v>
      </c>
      <c r="W170" s="64">
        <f t="shared" si="85"/>
        <v>678.85429843882036</v>
      </c>
      <c r="X170" s="64">
        <f t="shared" si="85"/>
        <v>687.33164289450451</v>
      </c>
      <c r="Y170" s="64">
        <f t="shared" si="85"/>
        <v>663.51961129498545</v>
      </c>
      <c r="Z170" s="64">
        <f t="shared" si="85"/>
        <v>656.68795629441058</v>
      </c>
      <c r="AA170" s="64">
        <f t="shared" si="85"/>
        <v>635.39394570669083</v>
      </c>
      <c r="AB170" s="64">
        <f t="shared" si="85"/>
        <v>670.86757782669167</v>
      </c>
      <c r="AC170" s="64">
        <f t="shared" si="85"/>
        <v>654.5218135115183</v>
      </c>
      <c r="AD170" s="64">
        <f t="shared" si="85"/>
        <v>651.17895937243043</v>
      </c>
      <c r="AE170" s="64">
        <f t="shared" si="85"/>
        <v>690.4138467153391</v>
      </c>
      <c r="AF170" s="64">
        <f t="shared" si="85"/>
        <v>652.12295538824401</v>
      </c>
      <c r="AG170" s="64">
        <f t="shared" si="85"/>
        <v>662.48846231181324</v>
      </c>
      <c r="AH170" s="64">
        <f t="shared" si="85"/>
        <v>666.10927309554643</v>
      </c>
      <c r="AI170" s="64">
        <f t="shared" si="85"/>
        <v>690.9413523097511</v>
      </c>
      <c r="AJ170" s="64">
        <f t="shared" si="85"/>
        <v>686.71734040260571</v>
      </c>
      <c r="AK170" s="64">
        <f t="shared" si="85"/>
        <v>664.22840365405898</v>
      </c>
      <c r="AL170" s="64">
        <f t="shared" si="85"/>
        <v>658.64562149364212</v>
      </c>
      <c r="AM170" s="64">
        <f t="shared" si="85"/>
        <v>670.90873656145277</v>
      </c>
      <c r="AN170" s="64">
        <f t="shared" si="85"/>
        <v>666.2684959250405</v>
      </c>
      <c r="AO170" s="64">
        <f t="shared" si="85"/>
        <v>662.33187217519367</v>
      </c>
      <c r="AP170" s="64">
        <f t="shared" si="85"/>
        <v>662.94299357767682</v>
      </c>
      <c r="AQ170" s="64">
        <f t="shared" si="85"/>
        <v>667.63655788205904</v>
      </c>
      <c r="AR170" s="64">
        <f t="shared" si="85"/>
        <v>664.23010701517444</v>
      </c>
      <c r="AS170" s="64">
        <f t="shared" si="85"/>
        <v>629.79068519785562</v>
      </c>
      <c r="AT170" s="64">
        <f t="shared" si="85"/>
        <v>648.63112906963363</v>
      </c>
      <c r="AU170" s="64">
        <f t="shared" si="85"/>
        <v>673.7001789721827</v>
      </c>
      <c r="AV170" s="64">
        <f t="shared" si="85"/>
        <v>661.85196588469455</v>
      </c>
      <c r="AW170" s="64">
        <f t="shared" si="85"/>
        <v>689.76226920967895</v>
      </c>
    </row>
    <row r="171" spans="1:49">
      <c r="A171" s="64" t="s">
        <v>122</v>
      </c>
      <c r="B171" s="60">
        <f t="shared" ref="B171:AW171" si="86">4.76*B$55-3.01-((B170-675)/85)*(0.53*B$55+0.005294*(B170-675))</f>
        <v>2.6685795962440837</v>
      </c>
      <c r="C171" s="60">
        <f t="shared" si="86"/>
        <v>2.7581024998906747</v>
      </c>
      <c r="D171" s="60">
        <f t="shared" si="86"/>
        <v>3.0025036771579008</v>
      </c>
      <c r="E171" s="60">
        <f t="shared" si="86"/>
        <v>2.2649920689865257</v>
      </c>
      <c r="F171" s="60">
        <f t="shared" si="86"/>
        <v>2.7263099843053955</v>
      </c>
      <c r="G171" s="60">
        <f t="shared" si="86"/>
        <v>3.5541476649126169</v>
      </c>
      <c r="H171" s="120">
        <f t="shared" si="86"/>
        <v>1.4009421307687497</v>
      </c>
      <c r="I171" s="60">
        <f t="shared" si="86"/>
        <v>2.4145579248261733</v>
      </c>
      <c r="J171" s="60">
        <f t="shared" si="86"/>
        <v>2.801881146208729</v>
      </c>
      <c r="K171" s="60">
        <f t="shared" si="86"/>
        <v>2.4978305028508418</v>
      </c>
      <c r="L171" s="60">
        <f t="shared" si="86"/>
        <v>3.273486628525264</v>
      </c>
      <c r="M171" s="60">
        <f t="shared" si="86"/>
        <v>2.4063438634981553</v>
      </c>
      <c r="N171" s="60">
        <f t="shared" si="86"/>
        <v>3.4216973800546775</v>
      </c>
      <c r="O171" s="60">
        <f t="shared" si="86"/>
        <v>2.5097210770070753</v>
      </c>
      <c r="P171" s="60">
        <f t="shared" si="86"/>
        <v>1.7384644371055209</v>
      </c>
      <c r="Q171" s="60">
        <f t="shared" si="86"/>
        <v>2.6793307735953062</v>
      </c>
      <c r="R171" s="60">
        <f t="shared" si="86"/>
        <v>2.2906384391077985</v>
      </c>
      <c r="S171" s="60">
        <f t="shared" si="86"/>
        <v>1.8508538714200715</v>
      </c>
      <c r="T171" s="64">
        <f t="shared" si="86"/>
        <v>2.3581100497452594</v>
      </c>
      <c r="U171" s="64">
        <f t="shared" si="86"/>
        <v>1.8618723535289781</v>
      </c>
      <c r="V171" s="64">
        <f t="shared" si="86"/>
        <v>1.8524962357449366</v>
      </c>
      <c r="W171" s="64">
        <f t="shared" si="86"/>
        <v>1.7219250404633222</v>
      </c>
      <c r="X171" s="64">
        <f t="shared" si="86"/>
        <v>2.1279732437579222</v>
      </c>
      <c r="Y171" s="64">
        <f t="shared" si="86"/>
        <v>2.5928022317416715</v>
      </c>
      <c r="Z171" s="64">
        <f t="shared" si="86"/>
        <v>2.847039791400058</v>
      </c>
      <c r="AA171" s="64">
        <f t="shared" si="86"/>
        <v>1.3595364011196278</v>
      </c>
      <c r="AB171" s="64">
        <f t="shared" si="86"/>
        <v>2.228760094080207</v>
      </c>
      <c r="AC171" s="64">
        <f t="shared" si="86"/>
        <v>4.1554988217662965</v>
      </c>
      <c r="AD171" s="64">
        <f t="shared" si="86"/>
        <v>2.2710652054458351</v>
      </c>
      <c r="AE171" s="64">
        <f t="shared" si="86"/>
        <v>2.4106470152298884</v>
      </c>
      <c r="AF171" s="64">
        <f t="shared" si="86"/>
        <v>2.8745465394965506</v>
      </c>
      <c r="AG171" s="64">
        <f t="shared" si="86"/>
        <v>1.3029757741072208</v>
      </c>
      <c r="AH171" s="64">
        <f t="shared" si="86"/>
        <v>3.2195098964116053</v>
      </c>
      <c r="AI171" s="64">
        <f t="shared" si="86"/>
        <v>2.6214916468847531</v>
      </c>
      <c r="AJ171" s="64">
        <f t="shared" si="86"/>
        <v>2.7320430061272667</v>
      </c>
      <c r="AK171" s="64">
        <f t="shared" si="86"/>
        <v>3.2753407528958891</v>
      </c>
      <c r="AL171" s="64">
        <f t="shared" si="86"/>
        <v>1.9996159545269279</v>
      </c>
      <c r="AM171" s="64">
        <f t="shared" si="86"/>
        <v>1.4221594132647575</v>
      </c>
      <c r="AN171" s="64">
        <f t="shared" si="86"/>
        <v>2.2875388572786624</v>
      </c>
      <c r="AO171" s="64">
        <f t="shared" si="86"/>
        <v>2.4654565960939654</v>
      </c>
      <c r="AP171" s="64">
        <f t="shared" si="86"/>
        <v>1.6371443241393924</v>
      </c>
      <c r="AQ171" s="64">
        <f t="shared" si="86"/>
        <v>2.4461391505029297</v>
      </c>
      <c r="AR171" s="64">
        <f t="shared" si="86"/>
        <v>1.660434575466192</v>
      </c>
      <c r="AS171" s="64">
        <f t="shared" si="86"/>
        <v>3.5184671798416436</v>
      </c>
      <c r="AT171" s="64">
        <f t="shared" si="86"/>
        <v>1.9090837820353814</v>
      </c>
      <c r="AU171" s="64">
        <f t="shared" si="86"/>
        <v>2.4053998673151056</v>
      </c>
      <c r="AV171" s="64">
        <f t="shared" si="86"/>
        <v>1.5988767903962582</v>
      </c>
      <c r="AW171" s="64">
        <f t="shared" si="86"/>
        <v>3.0454326489642942</v>
      </c>
    </row>
    <row r="172" spans="1:49">
      <c r="A172" s="64" t="s">
        <v>123</v>
      </c>
      <c r="B172" s="40">
        <f t="shared" ref="B172:AW172" si="87">(0.677*B166-48.98)/(-0.0429-0.008314*LN(B$38*(B$52-4)/(8-B$52)))-273.15</f>
        <v>704.43673155408237</v>
      </c>
      <c r="C172" s="40">
        <f t="shared" si="87"/>
        <v>725.50619753958154</v>
      </c>
      <c r="D172" s="40">
        <f t="shared" si="87"/>
        <v>708.42540004565569</v>
      </c>
      <c r="E172" s="40">
        <f t="shared" si="87"/>
        <v>690.6976269601912</v>
      </c>
      <c r="F172" s="40">
        <f t="shared" si="87"/>
        <v>708.56938119549181</v>
      </c>
      <c r="G172" s="40">
        <f t="shared" si="87"/>
        <v>702.90937623339028</v>
      </c>
      <c r="H172" s="101">
        <f t="shared" si="87"/>
        <v>686.56345818603972</v>
      </c>
      <c r="I172" s="40">
        <f t="shared" si="87"/>
        <v>718.63602126014985</v>
      </c>
      <c r="J172" s="40">
        <f t="shared" si="87"/>
        <v>743.33285027318334</v>
      </c>
      <c r="K172" s="40">
        <f t="shared" si="87"/>
        <v>736.69564575959134</v>
      </c>
      <c r="L172" s="40">
        <f t="shared" si="87"/>
        <v>727.77318249327732</v>
      </c>
      <c r="M172" s="40">
        <f t="shared" si="87"/>
        <v>738.76690207050865</v>
      </c>
      <c r="N172" s="40">
        <f t="shared" si="87"/>
        <v>724.337829182718</v>
      </c>
      <c r="O172" s="40">
        <f t="shared" si="87"/>
        <v>709.62571323072632</v>
      </c>
      <c r="P172" s="40">
        <f t="shared" si="87"/>
        <v>659.05743262724718</v>
      </c>
      <c r="Q172" s="40">
        <f t="shared" si="87"/>
        <v>697.79034221937195</v>
      </c>
      <c r="R172" s="40">
        <f t="shared" si="87"/>
        <v>717.45028055027205</v>
      </c>
      <c r="S172" s="60">
        <f t="shared" si="87"/>
        <v>717.82472923160208</v>
      </c>
      <c r="T172" s="64">
        <f t="shared" si="87"/>
        <v>707.53842182589199</v>
      </c>
      <c r="U172" s="64">
        <f t="shared" si="87"/>
        <v>667.26056999733191</v>
      </c>
      <c r="V172" s="64">
        <f t="shared" si="87"/>
        <v>678.42619968664542</v>
      </c>
      <c r="W172" s="64">
        <f t="shared" si="87"/>
        <v>679.17797780274145</v>
      </c>
      <c r="X172" s="64">
        <f t="shared" si="87"/>
        <v>694.77023728643962</v>
      </c>
      <c r="Y172" s="64">
        <f t="shared" si="87"/>
        <v>693.73175818267509</v>
      </c>
      <c r="Z172" s="64">
        <f t="shared" si="87"/>
        <v>687.94650177840674</v>
      </c>
      <c r="AA172" s="64">
        <f t="shared" si="87"/>
        <v>656.38733667527492</v>
      </c>
      <c r="AB172" s="64">
        <f t="shared" si="87"/>
        <v>690.47146563767842</v>
      </c>
      <c r="AC172" s="64">
        <f t="shared" si="87"/>
        <v>704.10080016154325</v>
      </c>
      <c r="AD172" s="64">
        <f t="shared" si="87"/>
        <v>683.51446951416415</v>
      </c>
      <c r="AE172" s="64">
        <f t="shared" si="87"/>
        <v>699.49593041749449</v>
      </c>
      <c r="AF172" s="64">
        <f t="shared" si="87"/>
        <v>685.61647903723463</v>
      </c>
      <c r="AG172" s="64">
        <f t="shared" si="87"/>
        <v>668.15470417769302</v>
      </c>
      <c r="AH172" s="64">
        <f t="shared" si="87"/>
        <v>705.96971767970854</v>
      </c>
      <c r="AI172" s="64">
        <f t="shared" si="87"/>
        <v>709.77108641386485</v>
      </c>
      <c r="AJ172" s="64">
        <f t="shared" si="87"/>
        <v>707.70344263991012</v>
      </c>
      <c r="AK172" s="64">
        <f t="shared" si="87"/>
        <v>701.14399634194365</v>
      </c>
      <c r="AL172" s="64">
        <f t="shared" si="87"/>
        <v>674.46333339580895</v>
      </c>
      <c r="AM172" s="64">
        <f t="shared" si="87"/>
        <v>668.02770296755193</v>
      </c>
      <c r="AN172" s="64">
        <f t="shared" si="87"/>
        <v>687.88858865123564</v>
      </c>
      <c r="AO172" s="64">
        <f t="shared" si="87"/>
        <v>683.30809819105775</v>
      </c>
      <c r="AP172" s="64">
        <f t="shared" si="87"/>
        <v>674.17677617642232</v>
      </c>
      <c r="AQ172" s="64">
        <f t="shared" si="87"/>
        <v>690.53385779364771</v>
      </c>
      <c r="AR172" s="64">
        <f t="shared" si="87"/>
        <v>671.73708444672855</v>
      </c>
      <c r="AS172" s="64">
        <f t="shared" si="87"/>
        <v>681.45164890032424</v>
      </c>
      <c r="AT172" s="64">
        <f t="shared" si="87"/>
        <v>672.08240721696347</v>
      </c>
      <c r="AU172" s="64">
        <f t="shared" si="87"/>
        <v>689.81127485788124</v>
      </c>
      <c r="AV172" s="64">
        <f t="shared" si="87"/>
        <v>670.37217512777352</v>
      </c>
      <c r="AW172" s="64">
        <f t="shared" si="87"/>
        <v>716.01823844697196</v>
      </c>
    </row>
    <row r="173" spans="1:49">
      <c r="A173" s="64" t="s">
        <v>124</v>
      </c>
      <c r="B173" s="60">
        <f t="shared" ref="B173:AW173" si="88">4.76*B$55-3.01-((B172-675)/85)*(0.53*B$55+0.005294*(B172-675))</f>
        <v>2.4278477164305774</v>
      </c>
      <c r="C173" s="60">
        <f t="shared" si="88"/>
        <v>2.4873128166898173</v>
      </c>
      <c r="D173" s="60">
        <f t="shared" si="88"/>
        <v>2.6112577781936106</v>
      </c>
      <c r="E173" s="60">
        <f t="shared" si="88"/>
        <v>2.1107115681065136</v>
      </c>
      <c r="F173" s="60">
        <f t="shared" si="88"/>
        <v>2.410267124684462</v>
      </c>
      <c r="G173" s="60">
        <f t="shared" si="88"/>
        <v>3.1446928473676965</v>
      </c>
      <c r="H173" s="120">
        <f t="shared" si="88"/>
        <v>1.2019336155589695</v>
      </c>
      <c r="I173" s="60">
        <f t="shared" si="88"/>
        <v>2.2389128752990497</v>
      </c>
      <c r="J173" s="60">
        <f t="shared" si="88"/>
        <v>2.4746711212644494</v>
      </c>
      <c r="K173" s="60">
        <f t="shared" si="88"/>
        <v>2.2356403144799013</v>
      </c>
      <c r="L173" s="60">
        <f t="shared" si="88"/>
        <v>2.733183709696112</v>
      </c>
      <c r="M173" s="60">
        <f t="shared" si="88"/>
        <v>2.2000562454120778</v>
      </c>
      <c r="N173" s="60">
        <f t="shared" si="88"/>
        <v>3.0421603517916971</v>
      </c>
      <c r="O173" s="60">
        <f t="shared" si="88"/>
        <v>2.1781250075453404</v>
      </c>
      <c r="P173" s="60">
        <f t="shared" si="88"/>
        <v>1.6870075814968319</v>
      </c>
      <c r="Q173" s="60">
        <f t="shared" si="88"/>
        <v>2.3629359117013848</v>
      </c>
      <c r="R173" s="60">
        <f t="shared" si="88"/>
        <v>2.0359075385406258</v>
      </c>
      <c r="S173" s="60">
        <f t="shared" si="88"/>
        <v>1.7362237661126161</v>
      </c>
      <c r="T173" s="64">
        <f t="shared" si="88"/>
        <v>2.0997350384398836</v>
      </c>
      <c r="U173" s="64">
        <f t="shared" si="88"/>
        <v>1.8085506905477384</v>
      </c>
      <c r="V173" s="64">
        <f t="shared" si="88"/>
        <v>1.7862340840189708</v>
      </c>
      <c r="W173" s="64">
        <f t="shared" si="88"/>
        <v>1.7197462059828064</v>
      </c>
      <c r="X173" s="64">
        <f t="shared" si="88"/>
        <v>2.0621200241643982</v>
      </c>
      <c r="Y173" s="64">
        <f t="shared" si="88"/>
        <v>2.3603862465643646</v>
      </c>
      <c r="Z173" s="64">
        <f t="shared" si="88"/>
        <v>2.6224423070410574</v>
      </c>
      <c r="AA173" s="64">
        <f t="shared" si="88"/>
        <v>1.3188686916233292</v>
      </c>
      <c r="AB173" s="64">
        <f t="shared" si="88"/>
        <v>2.0810820602291211</v>
      </c>
      <c r="AC173" s="64">
        <f t="shared" si="88"/>
        <v>3.6740131096060504</v>
      </c>
      <c r="AD173" s="64">
        <f t="shared" si="88"/>
        <v>2.0835163951502316</v>
      </c>
      <c r="AE173" s="64">
        <f t="shared" si="88"/>
        <v>2.3220741483117271</v>
      </c>
      <c r="AF173" s="64">
        <f t="shared" si="88"/>
        <v>2.6480654119810527</v>
      </c>
      <c r="AG173" s="64">
        <f t="shared" si="88"/>
        <v>1.2782392544795018</v>
      </c>
      <c r="AH173" s="64">
        <f t="shared" si="88"/>
        <v>2.8429155394154035</v>
      </c>
      <c r="AI173" s="64">
        <f t="shared" si="88"/>
        <v>2.4197519795614655</v>
      </c>
      <c r="AJ173" s="64">
        <f t="shared" si="88"/>
        <v>2.5134315274610266</v>
      </c>
      <c r="AK173" s="64">
        <f t="shared" si="88"/>
        <v>2.9399404941957963</v>
      </c>
      <c r="AL173" s="64">
        <f t="shared" si="88"/>
        <v>1.9142953989800788</v>
      </c>
      <c r="AM173" s="64">
        <f t="shared" si="88"/>
        <v>1.4368157740322511</v>
      </c>
      <c r="AN173" s="64">
        <f t="shared" si="88"/>
        <v>2.133473546790714</v>
      </c>
      <c r="AO173" s="64">
        <f t="shared" si="88"/>
        <v>2.3228865986881475</v>
      </c>
      <c r="AP173" s="64">
        <f t="shared" si="88"/>
        <v>1.5787030936965865</v>
      </c>
      <c r="AQ173" s="64">
        <f t="shared" si="88"/>
        <v>2.2722990684985556</v>
      </c>
      <c r="AR173" s="64">
        <f t="shared" si="88"/>
        <v>1.6216370626651484</v>
      </c>
      <c r="AS173" s="64">
        <f t="shared" si="88"/>
        <v>3.2179426683235715</v>
      </c>
      <c r="AT173" s="64">
        <f t="shared" si="88"/>
        <v>1.8045064534432871</v>
      </c>
      <c r="AU173" s="64">
        <f t="shared" si="88"/>
        <v>2.2777447176178192</v>
      </c>
      <c r="AV173" s="64">
        <f t="shared" si="88"/>
        <v>1.557623179318268</v>
      </c>
      <c r="AW173" s="64">
        <f t="shared" si="88"/>
        <v>2.7413645218870024</v>
      </c>
    </row>
    <row r="174" spans="1:49">
      <c r="A174" s="119" t="s">
        <v>129</v>
      </c>
      <c r="B174" s="60"/>
      <c r="C174" s="60"/>
      <c r="D174" s="60"/>
      <c r="E174" s="60"/>
      <c r="F174" s="60"/>
      <c r="G174" s="60"/>
      <c r="H174" s="120"/>
      <c r="I174" s="60"/>
      <c r="J174" s="60"/>
      <c r="K174" s="60"/>
      <c r="L174" s="60"/>
      <c r="M174" s="60"/>
      <c r="N174" s="60"/>
      <c r="O174" s="60"/>
      <c r="P174" s="60"/>
      <c r="Q174" s="60"/>
      <c r="R174" s="60"/>
      <c r="S174" s="60"/>
      <c r="T174" s="64"/>
      <c r="U174" s="64"/>
      <c r="V174" s="64"/>
      <c r="W174" s="64"/>
      <c r="X174" s="64"/>
      <c r="Y174" s="64"/>
      <c r="Z174" s="64"/>
      <c r="AA174" s="64"/>
      <c r="AB174" s="64"/>
      <c r="AC174" s="64"/>
      <c r="AD174" s="64"/>
      <c r="AE174" s="64"/>
      <c r="AF174" s="64"/>
      <c r="AG174" s="64"/>
      <c r="AH174" s="64"/>
      <c r="AI174" s="64"/>
      <c r="AJ174" s="64"/>
      <c r="AK174" s="64"/>
      <c r="AL174" s="64"/>
      <c r="AM174" s="64"/>
      <c r="AN174" s="64"/>
      <c r="AO174" s="64"/>
      <c r="AP174" s="64"/>
      <c r="AQ174" s="64"/>
      <c r="AR174" s="64"/>
      <c r="AS174" s="64"/>
      <c r="AT174" s="64"/>
      <c r="AU174" s="64"/>
      <c r="AV174" s="64"/>
      <c r="AW174" s="64"/>
    </row>
    <row r="175" spans="1:49">
      <c r="A175" s="38" t="s">
        <v>130</v>
      </c>
      <c r="B175" s="39">
        <f t="shared" ref="B175:AW175" si="89">((-76.95+B169*0.79+39.4*B$96+22.4*B$99+(41.5-2.89*B169)*B$94)/(-0.065-0.0083144*LN(B$100)))-273.15</f>
        <v>701.95710840639731</v>
      </c>
      <c r="C175" s="39">
        <f t="shared" si="89"/>
        <v>722.78154237331171</v>
      </c>
      <c r="D175" s="39">
        <f t="shared" si="89"/>
        <v>719.98053557065066</v>
      </c>
      <c r="E175" s="39">
        <f t="shared" si="89"/>
        <v>688.69451792291795</v>
      </c>
      <c r="F175" s="39">
        <f t="shared" si="89"/>
        <v>709.29183526688178</v>
      </c>
      <c r="G175" s="39">
        <f t="shared" si="89"/>
        <v>679.28815315267536</v>
      </c>
      <c r="H175" s="100">
        <f t="shared" si="89"/>
        <v>763.37769978377344</v>
      </c>
      <c r="I175" s="39">
        <f t="shared" si="89"/>
        <v>747.12578624757509</v>
      </c>
      <c r="J175" s="39">
        <f t="shared" si="89"/>
        <v>765.91155122829116</v>
      </c>
      <c r="K175" s="39">
        <f t="shared" si="89"/>
        <v>765.20081086046719</v>
      </c>
      <c r="L175" s="39">
        <f t="shared" si="89"/>
        <v>729.47929502662032</v>
      </c>
      <c r="M175" s="39">
        <f t="shared" si="89"/>
        <v>762.23501121577362</v>
      </c>
      <c r="N175" s="39">
        <f t="shared" si="89"/>
        <v>706.26515394597561</v>
      </c>
      <c r="O175" s="39">
        <f t="shared" si="89"/>
        <v>751.99543830653113</v>
      </c>
      <c r="P175" s="39">
        <f t="shared" si="89"/>
        <v>659.75128030925339</v>
      </c>
      <c r="Q175" s="39">
        <f t="shared" si="89"/>
        <v>708.97257760015123</v>
      </c>
      <c r="R175" s="39">
        <f t="shared" si="89"/>
        <v>721.85830428475003</v>
      </c>
      <c r="S175" s="60">
        <f t="shared" si="89"/>
        <v>719.11638245544407</v>
      </c>
      <c r="T175" s="64">
        <f t="shared" si="89"/>
        <v>742.16762057607934</v>
      </c>
      <c r="U175" s="64">
        <f t="shared" si="89"/>
        <v>685.82641890394427</v>
      </c>
      <c r="V175" s="64">
        <f t="shared" si="89"/>
        <v>687.69358684447434</v>
      </c>
      <c r="W175" s="64">
        <f t="shared" si="89"/>
        <v>698.06704013873059</v>
      </c>
      <c r="X175" s="64">
        <f t="shared" si="89"/>
        <v>708.0403942704487</v>
      </c>
      <c r="Y175" s="64">
        <f t="shared" si="89"/>
        <v>718.46548524960087</v>
      </c>
      <c r="Z175" s="64">
        <f t="shared" si="89"/>
        <v>682.81850446252065</v>
      </c>
      <c r="AA175" s="64">
        <f t="shared" si="89"/>
        <v>651.82439333584591</v>
      </c>
      <c r="AB175" s="64">
        <f t="shared" si="89"/>
        <v>718.54545628083895</v>
      </c>
      <c r="AC175" s="64">
        <f t="shared" si="89"/>
        <v>663.29705175742333</v>
      </c>
      <c r="AD175" s="64">
        <f t="shared" si="89"/>
        <v>671.25082714397354</v>
      </c>
      <c r="AE175" s="64">
        <f t="shared" si="89"/>
        <v>719.33964092073086</v>
      </c>
      <c r="AF175" s="64">
        <f t="shared" si="89"/>
        <v>695.68898984907366</v>
      </c>
      <c r="AG175" s="64">
        <f t="shared" si="89"/>
        <v>693.14215751452332</v>
      </c>
      <c r="AH175" s="64">
        <f t="shared" si="89"/>
        <v>689.6541090503506</v>
      </c>
      <c r="AI175" s="64">
        <f t="shared" si="89"/>
        <v>734.61049061864321</v>
      </c>
      <c r="AJ175" s="64">
        <f t="shared" si="89"/>
        <v>710.16586583067306</v>
      </c>
      <c r="AK175" s="64">
        <f t="shared" si="89"/>
        <v>693.85785758672898</v>
      </c>
      <c r="AL175" s="64">
        <f t="shared" si="89"/>
        <v>677.81139525767571</v>
      </c>
      <c r="AM175" s="64">
        <f t="shared" si="89"/>
        <v>690.64956975979396</v>
      </c>
      <c r="AN175" s="64">
        <f t="shared" si="89"/>
        <v>697.66081119388605</v>
      </c>
      <c r="AO175" s="64">
        <f t="shared" si="89"/>
        <v>707.83499265442106</v>
      </c>
      <c r="AP175" s="64">
        <f t="shared" si="89"/>
        <v>718.44231497264502</v>
      </c>
      <c r="AQ175" s="64">
        <f t="shared" si="89"/>
        <v>699.64940131520314</v>
      </c>
      <c r="AR175" s="64">
        <f t="shared" si="89"/>
        <v>685.92080000678641</v>
      </c>
      <c r="AS175" s="64">
        <f t="shared" si="89"/>
        <v>639.33733874473239</v>
      </c>
      <c r="AT175" s="64">
        <f t="shared" si="89"/>
        <v>666.57887331624977</v>
      </c>
      <c r="AU175" s="64">
        <f t="shared" si="89"/>
        <v>716.26160151119836</v>
      </c>
      <c r="AV175" s="64">
        <f t="shared" si="89"/>
        <v>687.61287448300709</v>
      </c>
      <c r="AW175" s="64">
        <f t="shared" si="89"/>
        <v>729.4040702464107</v>
      </c>
    </row>
    <row r="176" spans="1:49">
      <c r="A176" s="64" t="s">
        <v>131</v>
      </c>
      <c r="B176" s="60">
        <f t="shared" ref="B176:AW176" si="90">4.76*B$55-3.01-((B175-675)/85)*(0.53*B$55+0.005294*(B175-675))</f>
        <v>2.4551106597775871</v>
      </c>
      <c r="C176" s="60">
        <f t="shared" si="90"/>
        <v>2.5256099078091117</v>
      </c>
      <c r="D176" s="60">
        <f t="shared" si="90"/>
        <v>2.4647468254797218</v>
      </c>
      <c r="E176" s="60">
        <f t="shared" si="90"/>
        <v>2.1281381534568138</v>
      </c>
      <c r="F176" s="60">
        <f t="shared" si="90"/>
        <v>2.401778643641276</v>
      </c>
      <c r="G176" s="60">
        <f t="shared" si="90"/>
        <v>3.391286326949329</v>
      </c>
      <c r="H176" s="120">
        <f t="shared" si="90"/>
        <v>0.29261670240065052</v>
      </c>
      <c r="I176" s="60">
        <f t="shared" si="90"/>
        <v>1.8210458211181118</v>
      </c>
      <c r="J176" s="60">
        <f t="shared" si="90"/>
        <v>2.0631197170540343</v>
      </c>
      <c r="K176" s="60">
        <f t="shared" si="90"/>
        <v>1.743244144711561</v>
      </c>
      <c r="L176" s="60">
        <f t="shared" si="90"/>
        <v>2.7075819095426441</v>
      </c>
      <c r="M176" s="60">
        <f t="shared" si="90"/>
        <v>1.7960851816230754</v>
      </c>
      <c r="N176" s="60">
        <f t="shared" si="90"/>
        <v>3.2899039364529887</v>
      </c>
      <c r="O176" s="60">
        <f t="shared" si="90"/>
        <v>1.577597597255844</v>
      </c>
      <c r="P176" s="60">
        <f t="shared" si="90"/>
        <v>1.6841596427645191</v>
      </c>
      <c r="Q176" s="60">
        <f t="shared" si="90"/>
        <v>2.2417898977434443</v>
      </c>
      <c r="R176" s="60">
        <f t="shared" si="90"/>
        <v>1.9798505466185832</v>
      </c>
      <c r="S176" s="60">
        <f t="shared" si="90"/>
        <v>1.7205170514174841</v>
      </c>
      <c r="T176" s="64">
        <f t="shared" si="90"/>
        <v>1.6394585102856696</v>
      </c>
      <c r="U176" s="64">
        <f t="shared" si="90"/>
        <v>1.6888799659078586</v>
      </c>
      <c r="V176" s="64">
        <f t="shared" si="90"/>
        <v>1.7184336618203953</v>
      </c>
      <c r="W176" s="64">
        <f t="shared" si="90"/>
        <v>1.5699923199326256</v>
      </c>
      <c r="X176" s="64">
        <f t="shared" si="90"/>
        <v>1.9275247830385271</v>
      </c>
      <c r="Y176" s="64">
        <f t="shared" si="90"/>
        <v>2.0854719163218953</v>
      </c>
      <c r="Z176" s="64">
        <f t="shared" si="90"/>
        <v>2.6676334331202671</v>
      </c>
      <c r="AA176" s="64">
        <f t="shared" si="90"/>
        <v>1.3323772588707805</v>
      </c>
      <c r="AB176" s="64">
        <f t="shared" si="90"/>
        <v>1.7862324533275391</v>
      </c>
      <c r="AC176" s="64">
        <f t="shared" si="90"/>
        <v>4.0925791867661037</v>
      </c>
      <c r="AD176" s="64">
        <f t="shared" si="90"/>
        <v>2.1699776656178149</v>
      </c>
      <c r="AE176" s="64">
        <f t="shared" si="90"/>
        <v>2.0927989344031395</v>
      </c>
      <c r="AF176" s="64">
        <f t="shared" si="90"/>
        <v>2.5526250173798513</v>
      </c>
      <c r="AG176" s="64">
        <f t="shared" si="90"/>
        <v>1.1214484895431549</v>
      </c>
      <c r="AH176" s="64">
        <f t="shared" si="90"/>
        <v>3.0209881557821032</v>
      </c>
      <c r="AI176" s="64">
        <f t="shared" si="90"/>
        <v>2.0860667522506824</v>
      </c>
      <c r="AJ176" s="64">
        <f t="shared" si="90"/>
        <v>2.4841843578229033</v>
      </c>
      <c r="AK176" s="64">
        <f t="shared" si="90"/>
        <v>3.0195852095086133</v>
      </c>
      <c r="AL176" s="64">
        <f t="shared" si="90"/>
        <v>1.8922394456733826</v>
      </c>
      <c r="AM176" s="64">
        <f t="shared" si="90"/>
        <v>1.2939203644447488</v>
      </c>
      <c r="AN176" s="64">
        <f t="shared" si="90"/>
        <v>2.0447299245097099</v>
      </c>
      <c r="AO176" s="64">
        <f t="shared" si="90"/>
        <v>2.0866733891823483</v>
      </c>
      <c r="AP176" s="64">
        <f t="shared" si="90"/>
        <v>1.1954120566615583</v>
      </c>
      <c r="AQ176" s="64">
        <f t="shared" si="90"/>
        <v>2.1849174651533705</v>
      </c>
      <c r="AR176" s="64">
        <f t="shared" si="90"/>
        <v>1.5291714209171001</v>
      </c>
      <c r="AS176" s="64">
        <f t="shared" si="90"/>
        <v>3.4879726172889627</v>
      </c>
      <c r="AT176" s="64">
        <f t="shared" si="90"/>
        <v>1.8352006100317357</v>
      </c>
      <c r="AU176" s="64">
        <f t="shared" si="90"/>
        <v>1.9980521893195491</v>
      </c>
      <c r="AV176" s="64">
        <f t="shared" si="90"/>
        <v>1.4464843862864536</v>
      </c>
      <c r="AW176" s="64">
        <f t="shared" si="90"/>
        <v>2.5532949391180204</v>
      </c>
    </row>
    <row r="177" spans="1:49">
      <c r="A177" s="38" t="s">
        <v>121</v>
      </c>
      <c r="B177" s="39">
        <f t="shared" ref="B177:AW177" si="91">((78.44+3-33.6*B$97-(66.8-2.92*B171)*B$94+78.5*B$93+9.4*B$96)/(0.0721-0.0083144*LN((27*B$97*B$92*B$39)/(64*B$98*B$93*B$38))))-273.15</f>
        <v>679.32118411502813</v>
      </c>
      <c r="C177" s="39">
        <f t="shared" si="91"/>
        <v>704.54739178760633</v>
      </c>
      <c r="D177" s="39">
        <f t="shared" si="91"/>
        <v>666.60224570581079</v>
      </c>
      <c r="E177" s="39">
        <f t="shared" si="91"/>
        <v>670.26903998212538</v>
      </c>
      <c r="F177" s="39">
        <f t="shared" si="91"/>
        <v>675.88206891746631</v>
      </c>
      <c r="G177" s="39">
        <f t="shared" si="91"/>
        <v>657.97336604482643</v>
      </c>
      <c r="H177" s="100">
        <f t="shared" si="91"/>
        <v>626.57098904960117</v>
      </c>
      <c r="I177" s="39">
        <f t="shared" si="91"/>
        <v>703.97410774453363</v>
      </c>
      <c r="J177" s="39">
        <f t="shared" si="91"/>
        <v>722.2319893499722</v>
      </c>
      <c r="K177" s="39">
        <f t="shared" si="91"/>
        <v>718.43918835808859</v>
      </c>
      <c r="L177" s="39">
        <f t="shared" si="91"/>
        <v>683.20877236216324</v>
      </c>
      <c r="M177" s="39">
        <f t="shared" si="91"/>
        <v>724.91191105424718</v>
      </c>
      <c r="N177" s="39">
        <f t="shared" si="91"/>
        <v>695.1829514555227</v>
      </c>
      <c r="O177" s="39">
        <f t="shared" si="91"/>
        <v>674.04009345056465</v>
      </c>
      <c r="P177" s="39">
        <f t="shared" si="91"/>
        <v>611.06309664457297</v>
      </c>
      <c r="Q177" s="39">
        <f t="shared" si="91"/>
        <v>655.68975527923828</v>
      </c>
      <c r="R177" s="39">
        <f t="shared" si="91"/>
        <v>694.29340648707205</v>
      </c>
      <c r="S177" s="60">
        <f t="shared" si="91"/>
        <v>707.81908248708248</v>
      </c>
      <c r="T177" s="64">
        <f t="shared" si="91"/>
        <v>680.13311227990175</v>
      </c>
      <c r="U177" s="64">
        <f t="shared" si="91"/>
        <v>655.5706728534642</v>
      </c>
      <c r="V177" s="64">
        <f t="shared" si="91"/>
        <v>667.4874011627935</v>
      </c>
      <c r="W177" s="64">
        <f t="shared" si="91"/>
        <v>678.85429843882093</v>
      </c>
      <c r="X177" s="64">
        <f t="shared" si="91"/>
        <v>687.33164289451497</v>
      </c>
      <c r="Y177" s="64">
        <f t="shared" si="91"/>
        <v>663.51961129496738</v>
      </c>
      <c r="Z177" s="64">
        <f t="shared" si="91"/>
        <v>656.68795629425813</v>
      </c>
      <c r="AA177" s="64">
        <f t="shared" si="91"/>
        <v>635.39394570669083</v>
      </c>
      <c r="AB177" s="64">
        <f t="shared" si="91"/>
        <v>670.86757782668985</v>
      </c>
      <c r="AC177" s="64">
        <f t="shared" si="91"/>
        <v>654.52181349796592</v>
      </c>
      <c r="AD177" s="64">
        <f t="shared" si="91"/>
        <v>651.17895937242884</v>
      </c>
      <c r="AE177" s="64">
        <f t="shared" si="91"/>
        <v>690.41384671546518</v>
      </c>
      <c r="AF177" s="64">
        <f t="shared" si="91"/>
        <v>652.12295538810815</v>
      </c>
      <c r="AG177" s="64">
        <f t="shared" si="91"/>
        <v>662.48846231181324</v>
      </c>
      <c r="AH177" s="64">
        <f t="shared" si="91"/>
        <v>666.10927309534634</v>
      </c>
      <c r="AI177" s="64">
        <f t="shared" si="91"/>
        <v>690.94135230982192</v>
      </c>
      <c r="AJ177" s="64">
        <f t="shared" si="91"/>
        <v>686.71734040272702</v>
      </c>
      <c r="AK177" s="64">
        <f t="shared" si="91"/>
        <v>664.22840365355057</v>
      </c>
      <c r="AL177" s="64">
        <f t="shared" si="91"/>
        <v>658.64562149363906</v>
      </c>
      <c r="AM177" s="64">
        <f t="shared" si="91"/>
        <v>670.90873656145266</v>
      </c>
      <c r="AN177" s="64">
        <f t="shared" si="91"/>
        <v>666.26849592503618</v>
      </c>
      <c r="AO177" s="64">
        <f t="shared" si="91"/>
        <v>662.3318721751574</v>
      </c>
      <c r="AP177" s="64">
        <f t="shared" si="91"/>
        <v>662.9429935776767</v>
      </c>
      <c r="AQ177" s="64">
        <f t="shared" si="91"/>
        <v>667.6365578820479</v>
      </c>
      <c r="AR177" s="64">
        <f t="shared" si="91"/>
        <v>664.2301070151741</v>
      </c>
      <c r="AS177" s="64">
        <f t="shared" si="91"/>
        <v>629.7906851977242</v>
      </c>
      <c r="AT177" s="64">
        <f t="shared" si="91"/>
        <v>648.63112906963329</v>
      </c>
      <c r="AU177" s="64">
        <f t="shared" si="91"/>
        <v>673.70017897217826</v>
      </c>
      <c r="AV177" s="64">
        <f t="shared" si="91"/>
        <v>661.85196588469444</v>
      </c>
      <c r="AW177" s="64">
        <f t="shared" si="91"/>
        <v>689.76226921026716</v>
      </c>
    </row>
    <row r="178" spans="1:49">
      <c r="A178" s="64" t="s">
        <v>122</v>
      </c>
      <c r="B178" s="60">
        <f t="shared" ref="B178:AW178" si="92">4.76*B$55-3.01-((B177-675)/85)*(0.53*B$55+0.005294*(B177-675))</f>
        <v>2.6685795962438075</v>
      </c>
      <c r="C178" s="60">
        <f t="shared" si="92"/>
        <v>2.7581024998867001</v>
      </c>
      <c r="D178" s="60">
        <f t="shared" si="92"/>
        <v>3.0025036771582778</v>
      </c>
      <c r="E178" s="60">
        <f t="shared" si="92"/>
        <v>2.264992068986555</v>
      </c>
      <c r="F178" s="60">
        <f t="shared" si="92"/>
        <v>2.7263099843053746</v>
      </c>
      <c r="G178" s="60">
        <f t="shared" si="92"/>
        <v>3.5541476649240251</v>
      </c>
      <c r="H178" s="120">
        <f t="shared" si="92"/>
        <v>1.4009421307687497</v>
      </c>
      <c r="I178" s="60">
        <f t="shared" si="92"/>
        <v>2.4145579248211901</v>
      </c>
      <c r="J178" s="60">
        <f t="shared" si="92"/>
        <v>2.8018811461484896</v>
      </c>
      <c r="K178" s="60">
        <f t="shared" si="92"/>
        <v>2.497830502846909</v>
      </c>
      <c r="L178" s="60">
        <f t="shared" si="92"/>
        <v>3.2734866285173236</v>
      </c>
      <c r="M178" s="60">
        <f t="shared" si="92"/>
        <v>2.4063438634946119</v>
      </c>
      <c r="N178" s="60">
        <f t="shared" si="92"/>
        <v>3.4216973796231569</v>
      </c>
      <c r="O178" s="60">
        <f t="shared" si="92"/>
        <v>2.5097210770070753</v>
      </c>
      <c r="P178" s="60">
        <f t="shared" si="92"/>
        <v>1.7384644371055211</v>
      </c>
      <c r="Q178" s="60">
        <f t="shared" si="92"/>
        <v>2.6793307735953236</v>
      </c>
      <c r="R178" s="60">
        <f t="shared" si="92"/>
        <v>2.2906384391035948</v>
      </c>
      <c r="S178" s="60">
        <f t="shared" si="92"/>
        <v>1.8508538714192329</v>
      </c>
      <c r="T178" s="64">
        <f t="shared" si="92"/>
        <v>2.3581100497452567</v>
      </c>
      <c r="U178" s="64">
        <f t="shared" si="92"/>
        <v>1.8618723535289896</v>
      </c>
      <c r="V178" s="64">
        <f t="shared" si="92"/>
        <v>1.8524962357449404</v>
      </c>
      <c r="W178" s="64">
        <f t="shared" si="92"/>
        <v>1.7219250404633184</v>
      </c>
      <c r="X178" s="64">
        <f t="shared" si="92"/>
        <v>2.1279732437578343</v>
      </c>
      <c r="Y178" s="64">
        <f t="shared" si="92"/>
        <v>2.5928022317417763</v>
      </c>
      <c r="Z178" s="64">
        <f t="shared" si="92"/>
        <v>2.8470397914008565</v>
      </c>
      <c r="AA178" s="64">
        <f t="shared" si="92"/>
        <v>1.3595364011196278</v>
      </c>
      <c r="AB178" s="64">
        <f t="shared" si="92"/>
        <v>2.2287600940802181</v>
      </c>
      <c r="AC178" s="64">
        <f t="shared" si="92"/>
        <v>4.155498821856062</v>
      </c>
      <c r="AD178" s="64">
        <f t="shared" si="92"/>
        <v>2.2710652054458409</v>
      </c>
      <c r="AE178" s="64">
        <f t="shared" si="92"/>
        <v>2.4106470152287298</v>
      </c>
      <c r="AF178" s="64">
        <f t="shared" si="92"/>
        <v>2.8745465394971856</v>
      </c>
      <c r="AG178" s="64">
        <f t="shared" si="92"/>
        <v>1.3029757741072208</v>
      </c>
      <c r="AH178" s="64">
        <f t="shared" si="92"/>
        <v>3.2195098964129989</v>
      </c>
      <c r="AI178" s="64">
        <f t="shared" si="92"/>
        <v>2.6214916468840777</v>
      </c>
      <c r="AJ178" s="64">
        <f t="shared" si="92"/>
        <v>2.7320430061261614</v>
      </c>
      <c r="AK178" s="64">
        <f t="shared" si="92"/>
        <v>3.2753407528993392</v>
      </c>
      <c r="AL178" s="64">
        <f t="shared" si="92"/>
        <v>1.9996159545269414</v>
      </c>
      <c r="AM178" s="64">
        <f t="shared" si="92"/>
        <v>1.4221594132647581</v>
      </c>
      <c r="AN178" s="64">
        <f t="shared" si="92"/>
        <v>2.2875388572786872</v>
      </c>
      <c r="AO178" s="64">
        <f t="shared" si="92"/>
        <v>2.4654565960941643</v>
      </c>
      <c r="AP178" s="64">
        <f t="shared" si="92"/>
        <v>1.6371443241393928</v>
      </c>
      <c r="AQ178" s="64">
        <f t="shared" si="92"/>
        <v>2.4461391505029986</v>
      </c>
      <c r="AR178" s="64">
        <f t="shared" si="92"/>
        <v>1.6604345754661936</v>
      </c>
      <c r="AS178" s="64">
        <f t="shared" si="92"/>
        <v>3.5184671798419851</v>
      </c>
      <c r="AT178" s="64">
        <f t="shared" si="92"/>
        <v>1.9090837820353825</v>
      </c>
      <c r="AU178" s="64">
        <f t="shared" si="92"/>
        <v>2.4053998673151362</v>
      </c>
      <c r="AV178" s="64">
        <f t="shared" si="92"/>
        <v>1.5988767903962586</v>
      </c>
      <c r="AW178" s="64">
        <f t="shared" si="92"/>
        <v>3.0454326489584438</v>
      </c>
    </row>
    <row r="179" spans="1:49">
      <c r="A179" s="64" t="s">
        <v>123</v>
      </c>
      <c r="B179" s="40">
        <f t="shared" ref="B179:AW179" si="93">(0.677*B173-48.98)/(-0.0429-0.008314*LN(B$38*(B$52-4)/(8-B$52)))-273.15</f>
        <v>704.4370219332551</v>
      </c>
      <c r="C179" s="40">
        <f t="shared" si="93"/>
        <v>725.50831788205323</v>
      </c>
      <c r="D179" s="40">
        <f t="shared" si="93"/>
        <v>708.42590741971185</v>
      </c>
      <c r="E179" s="40">
        <f t="shared" si="93"/>
        <v>690.69766512248179</v>
      </c>
      <c r="F179" s="40">
        <f t="shared" si="93"/>
        <v>708.56982144870187</v>
      </c>
      <c r="G179" s="40">
        <f t="shared" si="93"/>
        <v>702.9098108362524</v>
      </c>
      <c r="H179" s="101">
        <f t="shared" si="93"/>
        <v>686.5634650902731</v>
      </c>
      <c r="I179" s="40">
        <f t="shared" si="93"/>
        <v>718.63701971755484</v>
      </c>
      <c r="J179" s="40">
        <f t="shared" si="93"/>
        <v>743.34063800352249</v>
      </c>
      <c r="K179" s="40">
        <f t="shared" si="93"/>
        <v>736.69987252945464</v>
      </c>
      <c r="L179" s="40">
        <f t="shared" si="93"/>
        <v>727.77616320997049</v>
      </c>
      <c r="M179" s="40">
        <f t="shared" si="93"/>
        <v>738.77170115670049</v>
      </c>
      <c r="N179" s="40">
        <f t="shared" si="93"/>
        <v>724.34061535896672</v>
      </c>
      <c r="O179" s="40">
        <f t="shared" si="93"/>
        <v>709.62612063095742</v>
      </c>
      <c r="P179" s="40">
        <f t="shared" si="93"/>
        <v>659.05743217533279</v>
      </c>
      <c r="Q179" s="40">
        <f t="shared" si="93"/>
        <v>697.79046999978482</v>
      </c>
      <c r="R179" s="40">
        <f t="shared" si="93"/>
        <v>717.45105241662816</v>
      </c>
      <c r="S179" s="60">
        <f t="shared" si="93"/>
        <v>717.82536421228417</v>
      </c>
      <c r="T179" s="64">
        <f t="shared" si="93"/>
        <v>707.53873032720799</v>
      </c>
      <c r="U179" s="64">
        <f t="shared" si="93"/>
        <v>667.26056902495714</v>
      </c>
      <c r="V179" s="64">
        <f t="shared" si="93"/>
        <v>678.42620138042741</v>
      </c>
      <c r="W179" s="64">
        <f t="shared" si="93"/>
        <v>679.1779798733794</v>
      </c>
      <c r="X179" s="64">
        <f t="shared" si="93"/>
        <v>694.77030285497437</v>
      </c>
      <c r="Y179" s="64">
        <f t="shared" si="93"/>
        <v>693.73183338031902</v>
      </c>
      <c r="Z179" s="64">
        <f t="shared" si="93"/>
        <v>687.94654234399718</v>
      </c>
      <c r="AA179" s="64">
        <f t="shared" si="93"/>
        <v>656.38733653043664</v>
      </c>
      <c r="AB179" s="64">
        <f t="shared" si="93"/>
        <v>690.47150142197654</v>
      </c>
      <c r="AC179" s="64">
        <f t="shared" si="93"/>
        <v>704.10152607543716</v>
      </c>
      <c r="AD179" s="64">
        <f t="shared" si="93"/>
        <v>683.51447972062761</v>
      </c>
      <c r="AE179" s="64">
        <f t="shared" si="93"/>
        <v>699.49608211950795</v>
      </c>
      <c r="AF179" s="64">
        <f t="shared" si="93"/>
        <v>685.61650681172853</v>
      </c>
      <c r="AG179" s="64">
        <f t="shared" si="93"/>
        <v>668.1547037580749</v>
      </c>
      <c r="AH179" s="64">
        <f t="shared" si="93"/>
        <v>705.97019119121285</v>
      </c>
      <c r="AI179" s="64">
        <f t="shared" si="93"/>
        <v>709.77158640814434</v>
      </c>
      <c r="AJ179" s="64">
        <f t="shared" si="93"/>
        <v>707.70388003128903</v>
      </c>
      <c r="AK179" s="64">
        <f t="shared" si="93"/>
        <v>701.14430265441183</v>
      </c>
      <c r="AL179" s="64">
        <f t="shared" si="93"/>
        <v>674.46333319862185</v>
      </c>
      <c r="AM179" s="64">
        <f t="shared" si="93"/>
        <v>668.02770242196186</v>
      </c>
      <c r="AN179" s="64">
        <f t="shared" si="93"/>
        <v>687.8886134539523</v>
      </c>
      <c r="AO179" s="64">
        <f t="shared" si="93"/>
        <v>683.30811081085233</v>
      </c>
      <c r="AP179" s="64">
        <f t="shared" si="93"/>
        <v>674.17677599032675</v>
      </c>
      <c r="AQ179" s="64">
        <f t="shared" si="93"/>
        <v>690.53390139493661</v>
      </c>
      <c r="AR179" s="64">
        <f t="shared" si="93"/>
        <v>671.73708387552222</v>
      </c>
      <c r="AS179" s="64">
        <f t="shared" si="93"/>
        <v>681.45166912267121</v>
      </c>
      <c r="AT179" s="64">
        <f t="shared" si="93"/>
        <v>672.08240652542031</v>
      </c>
      <c r="AU179" s="64">
        <f t="shared" si="93"/>
        <v>689.81131406439204</v>
      </c>
      <c r="AV179" s="64">
        <f t="shared" si="93"/>
        <v>670.37217451485071</v>
      </c>
      <c r="AW179" s="64">
        <f t="shared" si="93"/>
        <v>716.01937597928054</v>
      </c>
    </row>
    <row r="180" spans="1:49">
      <c r="A180" s="64" t="s">
        <v>124</v>
      </c>
      <c r="B180" s="60">
        <f t="shared" ref="B180:AW180" si="94">4.76*B$55-3.01-((B179-675)/85)*(0.53*B$55+0.005294*(B179-675))</f>
        <v>2.4278444789211964</v>
      </c>
      <c r="C180" s="60">
        <f t="shared" si="94"/>
        <v>2.4872826535733776</v>
      </c>
      <c r="D180" s="60">
        <f t="shared" si="94"/>
        <v>2.6112517101805777</v>
      </c>
      <c r="E180" s="60">
        <f t="shared" si="94"/>
        <v>2.1107112313422567</v>
      </c>
      <c r="F180" s="60">
        <f t="shared" si="94"/>
        <v>2.4102619717227696</v>
      </c>
      <c r="G180" s="60">
        <f t="shared" si="94"/>
        <v>3.1446876709431173</v>
      </c>
      <c r="H180" s="120">
        <f t="shared" si="94"/>
        <v>1.2019335668585955</v>
      </c>
      <c r="I180" s="60">
        <f t="shared" si="94"/>
        <v>2.2389000022657601</v>
      </c>
      <c r="J180" s="60">
        <f t="shared" si="94"/>
        <v>2.4745401188082399</v>
      </c>
      <c r="K180" s="60">
        <f t="shared" si="94"/>
        <v>2.2355748045240151</v>
      </c>
      <c r="L180" s="60">
        <f t="shared" si="94"/>
        <v>2.7331392974586568</v>
      </c>
      <c r="M180" s="60">
        <f t="shared" si="94"/>
        <v>2.1999806489214424</v>
      </c>
      <c r="N180" s="60">
        <f t="shared" si="94"/>
        <v>3.0421190217430243</v>
      </c>
      <c r="O180" s="60">
        <f t="shared" si="94"/>
        <v>2.1781203083295875</v>
      </c>
      <c r="P180" s="60">
        <f t="shared" si="94"/>
        <v>1.687007583332212</v>
      </c>
      <c r="Q180" s="60">
        <f t="shared" si="94"/>
        <v>2.3629346163473599</v>
      </c>
      <c r="R180" s="60">
        <f t="shared" si="94"/>
        <v>2.0358979345618891</v>
      </c>
      <c r="S180" s="60">
        <f t="shared" si="94"/>
        <v>1.7362160957008581</v>
      </c>
      <c r="T180" s="64">
        <f t="shared" si="94"/>
        <v>2.0997316033380788</v>
      </c>
      <c r="U180" s="64">
        <f t="shared" si="94"/>
        <v>1.8085506956910371</v>
      </c>
      <c r="V180" s="64">
        <f t="shared" si="94"/>
        <v>1.7862340726048638</v>
      </c>
      <c r="W180" s="64">
        <f t="shared" si="94"/>
        <v>1.7197461920026478</v>
      </c>
      <c r="X180" s="64">
        <f t="shared" si="94"/>
        <v>2.062119413314226</v>
      </c>
      <c r="Y180" s="64">
        <f t="shared" si="94"/>
        <v>2.3603855265854499</v>
      </c>
      <c r="Z180" s="64">
        <f t="shared" si="94"/>
        <v>2.6224419365955591</v>
      </c>
      <c r="AA180" s="64">
        <f t="shared" si="94"/>
        <v>1.3188686920932837</v>
      </c>
      <c r="AB180" s="64">
        <f t="shared" si="94"/>
        <v>2.0810817469705909</v>
      </c>
      <c r="AC180" s="64">
        <f t="shared" si="94"/>
        <v>3.6740038183229098</v>
      </c>
      <c r="AD180" s="64">
        <f t="shared" si="94"/>
        <v>2.0835163153967171</v>
      </c>
      <c r="AE180" s="64">
        <f t="shared" si="94"/>
        <v>2.3220725830282052</v>
      </c>
      <c r="AF180" s="64">
        <f t="shared" si="94"/>
        <v>2.6480651662324663</v>
      </c>
      <c r="AG180" s="64">
        <f t="shared" si="94"/>
        <v>1.2782392564594709</v>
      </c>
      <c r="AH180" s="64">
        <f t="shared" si="94"/>
        <v>2.8429098902086278</v>
      </c>
      <c r="AI180" s="64">
        <f t="shared" si="94"/>
        <v>2.4197460362896859</v>
      </c>
      <c r="AJ180" s="64">
        <f t="shared" si="94"/>
        <v>2.5134263994602644</v>
      </c>
      <c r="AK180" s="64">
        <f t="shared" si="94"/>
        <v>2.939937006887253</v>
      </c>
      <c r="AL180" s="64">
        <f t="shared" si="94"/>
        <v>1.9142954002379653</v>
      </c>
      <c r="AM180" s="64">
        <f t="shared" si="94"/>
        <v>1.4368157767098713</v>
      </c>
      <c r="AN180" s="64">
        <f t="shared" si="94"/>
        <v>2.1334733366478051</v>
      </c>
      <c r="AO180" s="64">
        <f t="shared" si="94"/>
        <v>2.3228864964275351</v>
      </c>
      <c r="AP180" s="64">
        <f t="shared" si="94"/>
        <v>1.5787030947949117</v>
      </c>
      <c r="AQ180" s="64">
        <f t="shared" si="94"/>
        <v>2.2722986752905534</v>
      </c>
      <c r="AR180" s="64">
        <f t="shared" si="94"/>
        <v>1.6216370658843222</v>
      </c>
      <c r="AS180" s="64">
        <f t="shared" si="94"/>
        <v>3.2179424856184444</v>
      </c>
      <c r="AT180" s="64">
        <f t="shared" si="94"/>
        <v>1.8045064575371847</v>
      </c>
      <c r="AU180" s="64">
        <f t="shared" si="94"/>
        <v>2.2777443676263953</v>
      </c>
      <c r="AV180" s="64">
        <f t="shared" si="94"/>
        <v>1.5576231826112037</v>
      </c>
      <c r="AW180" s="64">
        <f t="shared" si="94"/>
        <v>2.7413494879544769</v>
      </c>
    </row>
    <row r="181" spans="1:49">
      <c r="A181" s="64"/>
      <c r="B181" s="64"/>
      <c r="C181" s="64"/>
      <c r="D181" s="64"/>
      <c r="E181" s="64"/>
      <c r="F181" s="60"/>
      <c r="G181" s="64"/>
      <c r="H181" s="114"/>
      <c r="I181" s="64"/>
      <c r="J181" s="64"/>
      <c r="K181" s="64"/>
      <c r="L181" s="64"/>
      <c r="M181" s="64"/>
      <c r="N181" s="64"/>
      <c r="O181" s="64"/>
      <c r="P181" s="60"/>
      <c r="Q181" s="60"/>
      <c r="R181" s="60"/>
      <c r="S181" s="60"/>
      <c r="T181" s="64"/>
      <c r="U181" s="64"/>
      <c r="V181" s="64"/>
      <c r="W181" s="64"/>
      <c r="X181" s="64"/>
      <c r="Y181" s="64"/>
      <c r="Z181" s="64"/>
      <c r="AA181" s="64"/>
      <c r="AB181" s="64"/>
      <c r="AC181" s="64"/>
      <c r="AD181" s="64"/>
      <c r="AE181" s="64"/>
      <c r="AF181" s="64"/>
      <c r="AG181" s="64"/>
      <c r="AH181" s="64"/>
      <c r="AI181" s="64"/>
      <c r="AJ181" s="64"/>
      <c r="AK181" s="64"/>
      <c r="AL181" s="64"/>
      <c r="AM181" s="64"/>
      <c r="AN181" s="64"/>
      <c r="AO181" s="64"/>
      <c r="AP181" s="64"/>
      <c r="AQ181" s="64"/>
      <c r="AR181" s="64"/>
      <c r="AS181" s="64"/>
      <c r="AT181" s="64"/>
      <c r="AU181" s="64"/>
      <c r="AV181" s="64"/>
      <c r="AW181" s="64"/>
    </row>
    <row r="182" spans="1:49">
      <c r="A182" s="64"/>
      <c r="B182" s="64"/>
      <c r="C182" s="64"/>
      <c r="D182" s="64"/>
      <c r="E182" s="64"/>
      <c r="F182" s="60"/>
      <c r="G182" s="64"/>
      <c r="H182" s="114"/>
      <c r="I182" s="64"/>
      <c r="J182" s="64"/>
      <c r="K182" s="64"/>
      <c r="L182" s="64"/>
      <c r="M182" s="64"/>
      <c r="N182" s="64"/>
      <c r="O182" s="64"/>
      <c r="P182" s="60"/>
      <c r="Q182" s="60"/>
      <c r="R182" s="60"/>
      <c r="S182" s="60"/>
      <c r="T182" s="64"/>
      <c r="U182" s="64"/>
      <c r="V182" s="64"/>
      <c r="W182" s="64"/>
      <c r="X182" s="64"/>
      <c r="Y182" s="64"/>
      <c r="Z182" s="64"/>
      <c r="AA182" s="64"/>
      <c r="AB182" s="64"/>
      <c r="AC182" s="64"/>
      <c r="AD182" s="64"/>
      <c r="AE182" s="64"/>
      <c r="AF182" s="64"/>
      <c r="AG182" s="64"/>
      <c r="AH182" s="64"/>
      <c r="AI182" s="64"/>
      <c r="AJ182" s="64"/>
      <c r="AK182" s="64"/>
      <c r="AL182" s="64"/>
      <c r="AM182" s="64"/>
      <c r="AN182" s="64"/>
      <c r="AO182" s="64"/>
      <c r="AP182" s="64"/>
      <c r="AQ182" s="64"/>
      <c r="AR182" s="64"/>
      <c r="AS182" s="64"/>
      <c r="AT182" s="64"/>
      <c r="AU182" s="64"/>
      <c r="AV182" s="64"/>
      <c r="AW182" s="64"/>
    </row>
    <row r="183" spans="1:49">
      <c r="A183" s="64"/>
      <c r="B183" s="64"/>
      <c r="C183" s="64"/>
      <c r="D183" s="64"/>
      <c r="E183" s="64"/>
      <c r="F183" s="60"/>
      <c r="G183" s="64"/>
      <c r="H183" s="114"/>
      <c r="I183" s="64"/>
      <c r="J183" s="64"/>
      <c r="K183" s="64"/>
      <c r="L183" s="64"/>
      <c r="M183" s="64"/>
      <c r="N183" s="64"/>
      <c r="O183" s="64"/>
      <c r="P183" s="60"/>
      <c r="Q183" s="60"/>
      <c r="R183" s="60"/>
      <c r="S183" s="60"/>
      <c r="T183" s="64"/>
      <c r="U183" s="64"/>
      <c r="V183" s="64"/>
      <c r="W183" s="64"/>
      <c r="X183" s="64"/>
      <c r="Y183" s="64"/>
      <c r="Z183" s="64"/>
      <c r="AA183" s="64"/>
      <c r="AB183" s="64"/>
      <c r="AC183" s="64"/>
      <c r="AD183" s="64"/>
      <c r="AE183" s="64"/>
      <c r="AF183" s="64"/>
      <c r="AG183" s="64"/>
      <c r="AH183" s="64"/>
      <c r="AI183" s="64"/>
      <c r="AJ183" s="64"/>
      <c r="AK183" s="64"/>
      <c r="AL183" s="64"/>
      <c r="AM183" s="64"/>
      <c r="AN183" s="64"/>
      <c r="AO183" s="64"/>
      <c r="AP183" s="64"/>
      <c r="AQ183" s="64"/>
      <c r="AR183" s="64"/>
      <c r="AS183" s="64"/>
      <c r="AT183" s="64"/>
      <c r="AU183" s="64"/>
      <c r="AV183" s="64"/>
      <c r="AW183" s="64"/>
    </row>
    <row r="184" spans="1:49">
      <c r="A184" s="117" t="s">
        <v>132</v>
      </c>
      <c r="B184" s="106"/>
      <c r="C184" s="106"/>
      <c r="D184" s="106"/>
      <c r="E184" s="106"/>
      <c r="F184" s="106"/>
      <c r="G184" s="106"/>
      <c r="H184" s="106"/>
      <c r="I184" s="106"/>
      <c r="J184" s="106"/>
      <c r="K184" s="106"/>
      <c r="L184" s="106"/>
      <c r="M184" s="106"/>
      <c r="N184" s="106"/>
      <c r="O184" s="106"/>
      <c r="P184" s="106"/>
      <c r="Q184" s="106"/>
      <c r="R184" s="106"/>
      <c r="S184" s="64"/>
      <c r="T184" s="64"/>
      <c r="U184" s="64"/>
      <c r="V184" s="64"/>
      <c r="W184" s="64"/>
      <c r="X184" s="64"/>
      <c r="Y184" s="64"/>
      <c r="Z184" s="64"/>
      <c r="AA184" s="64"/>
      <c r="AB184" s="64"/>
      <c r="AC184" s="64"/>
      <c r="AD184" s="64"/>
      <c r="AE184" s="64"/>
      <c r="AF184" s="64"/>
      <c r="AG184" s="64"/>
      <c r="AH184" s="64"/>
      <c r="AI184" s="64"/>
      <c r="AJ184" s="64"/>
      <c r="AK184" s="64"/>
      <c r="AL184" s="64"/>
      <c r="AM184" s="64"/>
      <c r="AN184" s="64"/>
      <c r="AO184" s="64"/>
      <c r="AP184" s="64"/>
      <c r="AQ184" s="64"/>
      <c r="AR184" s="64"/>
      <c r="AS184" s="64"/>
      <c r="AT184" s="64"/>
      <c r="AU184" s="64"/>
      <c r="AV184" s="64"/>
      <c r="AW184" s="64"/>
    </row>
    <row r="185" spans="1:49">
      <c r="A185" s="64" t="s">
        <v>133</v>
      </c>
      <c r="B185" s="120">
        <f t="shared" ref="B185:AW185" si="95">B22/60.09*2+B23/79.9*2+B24/101.94*3+B25/71.85+B26/40.32+B27/70.94+B28/56.08+B29/61.982+B30/94.2</f>
        <v>2.6042656472008998</v>
      </c>
      <c r="C185" s="120">
        <f t="shared" si="95"/>
        <v>2.5960685892241417</v>
      </c>
      <c r="D185" s="120">
        <f t="shared" si="95"/>
        <v>2.5932951891936415</v>
      </c>
      <c r="E185" s="120">
        <f t="shared" si="95"/>
        <v>2.5933557958488795</v>
      </c>
      <c r="F185" s="120">
        <f t="shared" si="95"/>
        <v>2.594235998589685</v>
      </c>
      <c r="G185" s="120">
        <f t="shared" si="95"/>
        <v>2.5589334070754313</v>
      </c>
      <c r="H185" s="120">
        <f t="shared" si="95"/>
        <v>2.5946527778602757</v>
      </c>
      <c r="I185" s="120">
        <f t="shared" si="95"/>
        <v>2.6044440785294705</v>
      </c>
      <c r="J185" s="120">
        <f t="shared" si="95"/>
        <v>2.5984218176429188</v>
      </c>
      <c r="K185" s="120">
        <f t="shared" si="95"/>
        <v>2.5985464969781127</v>
      </c>
      <c r="L185" s="120">
        <f t="shared" si="95"/>
        <v>2.5912023924306271</v>
      </c>
      <c r="M185" s="120">
        <f t="shared" si="95"/>
        <v>2.6133624294064512</v>
      </c>
      <c r="N185" s="120">
        <f t="shared" si="95"/>
        <v>2.579396170380694</v>
      </c>
      <c r="O185" s="120">
        <f t="shared" si="95"/>
        <v>2.5930111101540958</v>
      </c>
      <c r="P185" s="120">
        <f t="shared" si="95"/>
        <v>2.6083364048011233</v>
      </c>
      <c r="Q185" s="120">
        <f t="shared" si="95"/>
        <v>2.6226560567119006</v>
      </c>
      <c r="R185" s="120">
        <f t="shared" si="95"/>
        <v>2.5873805691908385</v>
      </c>
      <c r="S185" s="64">
        <f t="shared" si="95"/>
        <v>2.6093190565343711</v>
      </c>
      <c r="T185" s="64">
        <f t="shared" si="95"/>
        <v>2.5857138551983834</v>
      </c>
      <c r="U185" s="64">
        <f t="shared" si="95"/>
        <v>2.6078164921660774</v>
      </c>
      <c r="V185" s="64">
        <f t="shared" si="95"/>
        <v>2.6249531574656992</v>
      </c>
      <c r="W185" s="64">
        <f t="shared" si="95"/>
        <v>2.6088252349003076</v>
      </c>
      <c r="X185" s="64">
        <f t="shared" si="95"/>
        <v>2.5957604255167301</v>
      </c>
      <c r="Y185" s="64">
        <f t="shared" si="95"/>
        <v>2.5611307131324366</v>
      </c>
      <c r="Z185" s="64">
        <f t="shared" si="95"/>
        <v>2.5839835171079697</v>
      </c>
      <c r="AA185" s="64">
        <f t="shared" si="95"/>
        <v>2.6180936936395733</v>
      </c>
      <c r="AB185" s="64">
        <f t="shared" si="95"/>
        <v>2.6059376462288895</v>
      </c>
      <c r="AC185" s="64">
        <f t="shared" si="95"/>
        <v>2.5601659503090262</v>
      </c>
      <c r="AD185" s="64">
        <f t="shared" si="95"/>
        <v>2.6191542262778</v>
      </c>
      <c r="AE185" s="64">
        <f t="shared" si="95"/>
        <v>2.6205615430780376</v>
      </c>
      <c r="AF185" s="64">
        <f t="shared" si="95"/>
        <v>2.5652775942976382</v>
      </c>
      <c r="AG185" s="64">
        <f t="shared" si="95"/>
        <v>2.633388013315209</v>
      </c>
      <c r="AH185" s="64">
        <f t="shared" si="95"/>
        <v>2.5889238417350953</v>
      </c>
      <c r="AI185" s="64">
        <f t="shared" si="95"/>
        <v>2.5828647310538524</v>
      </c>
      <c r="AJ185" s="64">
        <f t="shared" si="95"/>
        <v>2.6063746574705484</v>
      </c>
      <c r="AK185" s="64">
        <f t="shared" si="95"/>
        <v>2.5915442067474452</v>
      </c>
      <c r="AL185" s="64">
        <f t="shared" si="95"/>
        <v>2.6173843157142587</v>
      </c>
      <c r="AM185" s="64">
        <f t="shared" si="95"/>
        <v>2.6126857430382353</v>
      </c>
      <c r="AN185" s="64">
        <f t="shared" si="95"/>
        <v>2.5979387722391287</v>
      </c>
      <c r="AO185" s="64">
        <f t="shared" si="95"/>
        <v>2.5902680138726644</v>
      </c>
      <c r="AP185" s="64">
        <f t="shared" si="95"/>
        <v>2.5595697636998791</v>
      </c>
      <c r="AQ185" s="64">
        <f t="shared" si="95"/>
        <v>2.587731561133888</v>
      </c>
      <c r="AR185" s="64">
        <f t="shared" si="95"/>
        <v>2.5990802893502574</v>
      </c>
      <c r="AS185" s="64">
        <f t="shared" si="95"/>
        <v>2.5894862652111845</v>
      </c>
      <c r="AT185" s="64">
        <f t="shared" si="95"/>
        <v>2.6107939110764202</v>
      </c>
      <c r="AU185" s="64">
        <f t="shared" si="95"/>
        <v>2.6132190336536185</v>
      </c>
      <c r="AV185" s="64">
        <f t="shared" si="95"/>
        <v>2.6079477657745804</v>
      </c>
      <c r="AW185" s="64">
        <f t="shared" si="95"/>
        <v>2.5883251115326806</v>
      </c>
    </row>
    <row r="186" spans="1:49">
      <c r="A186" s="64"/>
      <c r="B186" s="120"/>
      <c r="C186" s="120"/>
      <c r="D186" s="120"/>
      <c r="E186" s="120"/>
      <c r="F186" s="120"/>
      <c r="G186" s="120"/>
      <c r="H186" s="120"/>
      <c r="I186" s="120"/>
      <c r="J186" s="120"/>
      <c r="K186" s="120"/>
      <c r="L186" s="120"/>
      <c r="M186" s="120"/>
      <c r="N186" s="120"/>
      <c r="O186" s="120"/>
      <c r="P186" s="120"/>
      <c r="Q186" s="120"/>
      <c r="R186" s="120"/>
      <c r="S186" s="64"/>
      <c r="T186" s="64"/>
      <c r="U186" s="64"/>
      <c r="V186" s="64"/>
      <c r="W186" s="64"/>
      <c r="X186" s="64"/>
      <c r="Y186" s="64"/>
      <c r="Z186" s="64"/>
      <c r="AA186" s="64"/>
      <c r="AB186" s="64"/>
      <c r="AC186" s="64"/>
      <c r="AD186" s="64"/>
      <c r="AE186" s="64"/>
      <c r="AF186" s="64"/>
      <c r="AG186" s="64"/>
      <c r="AH186" s="64"/>
      <c r="AI186" s="64"/>
      <c r="AJ186" s="64"/>
      <c r="AK186" s="64"/>
      <c r="AL186" s="64"/>
      <c r="AM186" s="64"/>
      <c r="AN186" s="64"/>
      <c r="AO186" s="64"/>
      <c r="AP186" s="64"/>
      <c r="AQ186" s="64"/>
      <c r="AR186" s="64"/>
      <c r="AS186" s="64"/>
      <c r="AT186" s="64"/>
      <c r="AU186" s="64"/>
      <c r="AV186" s="64"/>
      <c r="AW186" s="64"/>
    </row>
    <row r="187" spans="1:49">
      <c r="A187" s="119" t="s">
        <v>59</v>
      </c>
      <c r="B187" s="121"/>
      <c r="C187" s="121"/>
      <c r="D187" s="121"/>
      <c r="E187" s="121"/>
      <c r="F187" s="122"/>
      <c r="G187" s="121"/>
      <c r="H187" s="123"/>
      <c r="I187" s="121"/>
      <c r="J187" s="121"/>
      <c r="K187" s="121"/>
      <c r="L187" s="121"/>
      <c r="M187" s="121"/>
      <c r="N187" s="121"/>
      <c r="O187" s="121"/>
      <c r="P187" s="122"/>
      <c r="Q187" s="121"/>
      <c r="R187" s="121"/>
      <c r="S187" s="64"/>
      <c r="T187" s="64"/>
      <c r="U187" s="64"/>
      <c r="V187" s="64"/>
      <c r="W187" s="64"/>
      <c r="X187" s="64"/>
      <c r="Y187" s="64"/>
      <c r="Z187" s="64"/>
      <c r="AA187" s="64"/>
      <c r="AB187" s="64"/>
      <c r="AC187" s="64"/>
      <c r="AD187" s="64"/>
      <c r="AE187" s="64"/>
      <c r="AF187" s="64"/>
      <c r="AG187" s="64"/>
      <c r="AH187" s="64"/>
      <c r="AI187" s="64"/>
      <c r="AJ187" s="64"/>
      <c r="AK187" s="64"/>
      <c r="AL187" s="64"/>
      <c r="AM187" s="64"/>
      <c r="AN187" s="64"/>
      <c r="AO187" s="64"/>
      <c r="AP187" s="64"/>
      <c r="AQ187" s="64"/>
      <c r="AR187" s="64"/>
      <c r="AS187" s="64"/>
      <c r="AT187" s="64"/>
      <c r="AU187" s="64"/>
      <c r="AV187" s="64"/>
      <c r="AW187" s="64"/>
    </row>
    <row r="188" spans="1:49">
      <c r="A188" s="64" t="s">
        <v>60</v>
      </c>
      <c r="B188" s="64">
        <f t="shared" ref="B188:AW188" si="96">B22/60.09*2*23/B$185/2</f>
        <v>7.0252820496519135</v>
      </c>
      <c r="C188" s="64">
        <f t="shared" si="96"/>
        <v>6.934426707403424</v>
      </c>
      <c r="D188" s="64">
        <f t="shared" si="96"/>
        <v>6.994049954751981</v>
      </c>
      <c r="E188" s="64">
        <f t="shared" si="96"/>
        <v>7.1038083630927575</v>
      </c>
      <c r="F188" s="60">
        <f t="shared" si="96"/>
        <v>7.0189610283497643</v>
      </c>
      <c r="G188" s="64">
        <f t="shared" si="96"/>
        <v>6.9429335913627597</v>
      </c>
      <c r="H188" s="114">
        <f t="shared" si="96"/>
        <v>7.1872044643673805</v>
      </c>
      <c r="I188" s="64">
        <f t="shared" si="96"/>
        <v>6.9959709672354862</v>
      </c>
      <c r="J188" s="64">
        <f t="shared" si="96"/>
        <v>6.8738026807532107</v>
      </c>
      <c r="K188" s="64">
        <f t="shared" si="96"/>
        <v>6.9275549495001592</v>
      </c>
      <c r="L188" s="64">
        <f t="shared" si="96"/>
        <v>6.9117100435798031</v>
      </c>
      <c r="M188" s="64">
        <f t="shared" si="96"/>
        <v>6.9218773685520496</v>
      </c>
      <c r="N188" s="64">
        <f t="shared" si="96"/>
        <v>6.9093930203459673</v>
      </c>
      <c r="O188" s="64">
        <f t="shared" si="96"/>
        <v>6.9911420997074476</v>
      </c>
      <c r="P188" s="60">
        <f t="shared" si="96"/>
        <v>7.2267973245448198</v>
      </c>
      <c r="Q188" s="64">
        <f t="shared" si="96"/>
        <v>7.0307607186466274</v>
      </c>
      <c r="R188" s="64">
        <f t="shared" si="96"/>
        <v>7.0477409106507638</v>
      </c>
      <c r="S188" s="64">
        <f t="shared" si="96"/>
        <v>7.079668692750074</v>
      </c>
      <c r="T188" s="64">
        <f t="shared" si="96"/>
        <v>7.0227207773371774</v>
      </c>
      <c r="U188" s="64">
        <f t="shared" si="96"/>
        <v>7.1963904473305149</v>
      </c>
      <c r="V188" s="64">
        <f t="shared" si="96"/>
        <v>7.1732139462699118</v>
      </c>
      <c r="W188" s="64">
        <f t="shared" si="96"/>
        <v>7.1730051259055445</v>
      </c>
      <c r="X188" s="64">
        <f t="shared" si="96"/>
        <v>7.0900275219617042</v>
      </c>
      <c r="Y188" s="64">
        <f t="shared" si="96"/>
        <v>7.0613926924616388</v>
      </c>
      <c r="Z188" s="64">
        <f t="shared" si="96"/>
        <v>7.0661930621455529</v>
      </c>
      <c r="AA188" s="64">
        <f t="shared" si="96"/>
        <v>7.2906340481286023</v>
      </c>
      <c r="AB188" s="64">
        <f t="shared" si="96"/>
        <v>7.0952119864619085</v>
      </c>
      <c r="AC188" s="64">
        <f t="shared" si="96"/>
        <v>6.9215686173554296</v>
      </c>
      <c r="AD188" s="64">
        <f t="shared" si="96"/>
        <v>7.1385916165124268</v>
      </c>
      <c r="AE188" s="64">
        <f t="shared" si="96"/>
        <v>7.0385043468381498</v>
      </c>
      <c r="AF188" s="64">
        <f t="shared" si="96"/>
        <v>7.0463326743827679</v>
      </c>
      <c r="AG188" s="64">
        <f t="shared" si="96"/>
        <v>7.2476058790143689</v>
      </c>
      <c r="AH188" s="64">
        <f t="shared" si="96"/>
        <v>6.97428734015873</v>
      </c>
      <c r="AI188" s="64">
        <f t="shared" si="96"/>
        <v>6.987569019936549</v>
      </c>
      <c r="AJ188" s="64">
        <f t="shared" si="96"/>
        <v>6.9934908912380545</v>
      </c>
      <c r="AK188" s="64">
        <f t="shared" si="96"/>
        <v>6.9827645141730006</v>
      </c>
      <c r="AL188" s="64">
        <f t="shared" si="96"/>
        <v>7.1815507850274267</v>
      </c>
      <c r="AM188" s="64">
        <f t="shared" si="96"/>
        <v>7.2365788606112993</v>
      </c>
      <c r="AN188" s="64">
        <f t="shared" si="96"/>
        <v>7.1068073758582173</v>
      </c>
      <c r="AO188" s="64">
        <f t="shared" si="96"/>
        <v>7.0960475049115539</v>
      </c>
      <c r="AP188" s="64">
        <f t="shared" si="96"/>
        <v>7.1851618998749682</v>
      </c>
      <c r="AQ188" s="64">
        <f t="shared" si="96"/>
        <v>7.0806381718869531</v>
      </c>
      <c r="AR188" s="64">
        <f t="shared" si="96"/>
        <v>7.2098033832545552</v>
      </c>
      <c r="AS188" s="64">
        <f t="shared" si="96"/>
        <v>7.0400362668353136</v>
      </c>
      <c r="AT188" s="64">
        <f t="shared" si="96"/>
        <v>7.1925924257571463</v>
      </c>
      <c r="AU188" s="64">
        <f t="shared" si="96"/>
        <v>7.0747010284219805</v>
      </c>
      <c r="AV188" s="64">
        <f t="shared" si="96"/>
        <v>7.2184793525441373</v>
      </c>
      <c r="AW188" s="64">
        <f t="shared" si="96"/>
        <v>6.9343864749831088</v>
      </c>
    </row>
    <row r="189" spans="1:49">
      <c r="A189" s="64" t="s">
        <v>61</v>
      </c>
      <c r="B189" s="64">
        <f t="shared" ref="B189:AW189" si="97">8-B188</f>
        <v>0.9747179503480865</v>
      </c>
      <c r="C189" s="64">
        <f t="shared" si="97"/>
        <v>1.065573292596576</v>
      </c>
      <c r="D189" s="64">
        <f t="shared" si="97"/>
        <v>1.005950045248019</v>
      </c>
      <c r="E189" s="64">
        <f t="shared" si="97"/>
        <v>0.89619163690724246</v>
      </c>
      <c r="F189" s="60">
        <f t="shared" si="97"/>
        <v>0.98103897165023568</v>
      </c>
      <c r="G189" s="64">
        <f t="shared" si="97"/>
        <v>1.0570664086372403</v>
      </c>
      <c r="H189" s="114">
        <f t="shared" si="97"/>
        <v>0.81279553563261953</v>
      </c>
      <c r="I189" s="64">
        <f t="shared" si="97"/>
        <v>1.0040290327645138</v>
      </c>
      <c r="J189" s="64">
        <f t="shared" si="97"/>
        <v>1.1261973192467893</v>
      </c>
      <c r="K189" s="64">
        <f t="shared" si="97"/>
        <v>1.0724450504998408</v>
      </c>
      <c r="L189" s="64">
        <f t="shared" si="97"/>
        <v>1.0882899564201969</v>
      </c>
      <c r="M189" s="64">
        <f t="shared" si="97"/>
        <v>1.0781226314479504</v>
      </c>
      <c r="N189" s="64">
        <f t="shared" si="97"/>
        <v>1.0906069796540327</v>
      </c>
      <c r="O189" s="64">
        <f t="shared" si="97"/>
        <v>1.0088579002925524</v>
      </c>
      <c r="P189" s="60">
        <f t="shared" si="97"/>
        <v>0.77320267545518018</v>
      </c>
      <c r="Q189" s="64">
        <f t="shared" si="97"/>
        <v>0.96923928135337256</v>
      </c>
      <c r="R189" s="64">
        <f t="shared" si="97"/>
        <v>0.9522590893492362</v>
      </c>
      <c r="S189" s="64">
        <f t="shared" si="97"/>
        <v>0.92033130724992596</v>
      </c>
      <c r="T189" s="64">
        <f t="shared" si="97"/>
        <v>0.97727922266282263</v>
      </c>
      <c r="U189" s="64">
        <f t="shared" si="97"/>
        <v>0.80360955266948508</v>
      </c>
      <c r="V189" s="64">
        <f t="shared" si="97"/>
        <v>0.82678605373008818</v>
      </c>
      <c r="W189" s="64">
        <f t="shared" si="97"/>
        <v>0.82699487409445549</v>
      </c>
      <c r="X189" s="64">
        <f t="shared" si="97"/>
        <v>0.90997247803829584</v>
      </c>
      <c r="Y189" s="64">
        <f t="shared" si="97"/>
        <v>0.93860730753836119</v>
      </c>
      <c r="Z189" s="64">
        <f t="shared" si="97"/>
        <v>0.93380693785444713</v>
      </c>
      <c r="AA189" s="64">
        <f t="shared" si="97"/>
        <v>0.70936595187139773</v>
      </c>
      <c r="AB189" s="64">
        <f t="shared" si="97"/>
        <v>0.90478801353809146</v>
      </c>
      <c r="AC189" s="64">
        <f t="shared" si="97"/>
        <v>1.0784313826445704</v>
      </c>
      <c r="AD189" s="64">
        <f t="shared" si="97"/>
        <v>0.8614083834875732</v>
      </c>
      <c r="AE189" s="64">
        <f t="shared" si="97"/>
        <v>0.96149565316185015</v>
      </c>
      <c r="AF189" s="64">
        <f t="shared" si="97"/>
        <v>0.95366732561723211</v>
      </c>
      <c r="AG189" s="64">
        <f t="shared" si="97"/>
        <v>0.75239412098563108</v>
      </c>
      <c r="AH189" s="64">
        <f t="shared" si="97"/>
        <v>1.02571265984127</v>
      </c>
      <c r="AI189" s="64">
        <f t="shared" si="97"/>
        <v>1.012430980063451</v>
      </c>
      <c r="AJ189" s="64">
        <f t="shared" si="97"/>
        <v>1.0065091087619455</v>
      </c>
      <c r="AK189" s="64">
        <f t="shared" si="97"/>
        <v>1.0172354858269994</v>
      </c>
      <c r="AL189" s="64">
        <f t="shared" si="97"/>
        <v>0.81844921497257328</v>
      </c>
      <c r="AM189" s="64">
        <f t="shared" si="97"/>
        <v>0.76342113938870071</v>
      </c>
      <c r="AN189" s="64">
        <f t="shared" si="97"/>
        <v>0.89319262414178269</v>
      </c>
      <c r="AO189" s="64">
        <f t="shared" si="97"/>
        <v>0.90395249508844611</v>
      </c>
      <c r="AP189" s="64">
        <f t="shared" si="97"/>
        <v>0.81483810012503177</v>
      </c>
      <c r="AQ189" s="64">
        <f t="shared" si="97"/>
        <v>0.9193618281130469</v>
      </c>
      <c r="AR189" s="64">
        <f t="shared" si="97"/>
        <v>0.79019661674544484</v>
      </c>
      <c r="AS189" s="64">
        <f t="shared" si="97"/>
        <v>0.95996373316468642</v>
      </c>
      <c r="AT189" s="64">
        <f t="shared" si="97"/>
        <v>0.8074075742428537</v>
      </c>
      <c r="AU189" s="64">
        <f t="shared" si="97"/>
        <v>0.92529897157801955</v>
      </c>
      <c r="AV189" s="64">
        <f t="shared" si="97"/>
        <v>0.78152064745586269</v>
      </c>
      <c r="AW189" s="64">
        <f t="shared" si="97"/>
        <v>1.0656135250168912</v>
      </c>
    </row>
    <row r="190" spans="1:49">
      <c r="A190" s="64"/>
      <c r="B190" s="64"/>
      <c r="C190" s="64"/>
      <c r="D190" s="64"/>
      <c r="E190" s="64"/>
      <c r="F190" s="60"/>
      <c r="G190" s="64"/>
      <c r="H190" s="114"/>
      <c r="I190" s="64"/>
      <c r="J190" s="64"/>
      <c r="K190" s="64"/>
      <c r="L190" s="64"/>
      <c r="M190" s="64"/>
      <c r="N190" s="64"/>
      <c r="O190" s="64"/>
      <c r="P190" s="60"/>
      <c r="Q190" s="64"/>
      <c r="R190" s="64"/>
      <c r="S190" s="64"/>
      <c r="T190" s="64"/>
      <c r="U190" s="64"/>
      <c r="V190" s="64"/>
      <c r="W190" s="64"/>
      <c r="X190" s="64"/>
      <c r="Y190" s="64"/>
      <c r="Z190" s="64"/>
      <c r="AA190" s="64"/>
      <c r="AB190" s="64"/>
      <c r="AC190" s="64"/>
      <c r="AD190" s="64"/>
      <c r="AE190" s="64"/>
      <c r="AF190" s="64"/>
      <c r="AG190" s="64"/>
      <c r="AH190" s="64"/>
      <c r="AI190" s="64"/>
      <c r="AJ190" s="64"/>
      <c r="AK190" s="64"/>
      <c r="AL190" s="64"/>
      <c r="AM190" s="64"/>
      <c r="AN190" s="64"/>
      <c r="AO190" s="64"/>
      <c r="AP190" s="64"/>
      <c r="AQ190" s="64"/>
      <c r="AR190" s="64"/>
      <c r="AS190" s="64"/>
      <c r="AT190" s="64"/>
      <c r="AU190" s="64"/>
      <c r="AV190" s="64"/>
      <c r="AW190" s="64"/>
    </row>
    <row r="191" spans="1:49">
      <c r="A191" s="64" t="s">
        <v>62</v>
      </c>
      <c r="B191" s="64">
        <f t="shared" ref="B191:AW191" si="98">B189+B194</f>
        <v>1.2174027523093947</v>
      </c>
      <c r="C191" s="64">
        <f t="shared" si="98"/>
        <v>1.293502495915283</v>
      </c>
      <c r="D191" s="64">
        <f t="shared" si="98"/>
        <v>1.2684251783662484</v>
      </c>
      <c r="E191" s="64">
        <f t="shared" si="98"/>
        <v>1.1165504172781462</v>
      </c>
      <c r="F191" s="60">
        <f t="shared" si="98"/>
        <v>1.2261178012064871</v>
      </c>
      <c r="G191" s="64">
        <f t="shared" si="98"/>
        <v>1.3641009487754923</v>
      </c>
      <c r="H191" s="114">
        <f t="shared" si="98"/>
        <v>0.90941737141724277</v>
      </c>
      <c r="I191" s="64">
        <f t="shared" si="98"/>
        <v>1.2114741813918422</v>
      </c>
      <c r="J191" s="64">
        <f t="shared" si="98"/>
        <v>1.3518635308277842</v>
      </c>
      <c r="K191" s="64">
        <f t="shared" si="98"/>
        <v>1.2722875392504354</v>
      </c>
      <c r="L191" s="64">
        <f t="shared" si="98"/>
        <v>1.3510141813227419</v>
      </c>
      <c r="M191" s="64">
        <f t="shared" si="98"/>
        <v>1.2718483493383099</v>
      </c>
      <c r="N191" s="64">
        <f t="shared" si="98"/>
        <v>1.4102672425998015</v>
      </c>
      <c r="O191" s="64">
        <f t="shared" si="98"/>
        <v>1.1744777517115792</v>
      </c>
      <c r="P191" s="60">
        <f t="shared" si="98"/>
        <v>0.9793155287204155</v>
      </c>
      <c r="Q191" s="64">
        <f t="shared" si="98"/>
        <v>1.1861969937045029</v>
      </c>
      <c r="R191" s="64">
        <f t="shared" si="98"/>
        <v>1.1591120809637758</v>
      </c>
      <c r="S191" s="64">
        <f t="shared" si="98"/>
        <v>1.0950662133354692</v>
      </c>
      <c r="T191" s="64">
        <f t="shared" si="98"/>
        <v>1.1524195481828572</v>
      </c>
      <c r="U191" s="64">
        <f t="shared" si="98"/>
        <v>1.0131570504507967</v>
      </c>
      <c r="V191" s="64">
        <f t="shared" si="98"/>
        <v>1.0263649644025974</v>
      </c>
      <c r="W191" s="64">
        <f t="shared" si="98"/>
        <v>1.0130946147881676</v>
      </c>
      <c r="X191" s="64">
        <f t="shared" si="98"/>
        <v>1.1159984580716753</v>
      </c>
      <c r="Y191" s="64">
        <f t="shared" si="98"/>
        <v>1.1767670513337969</v>
      </c>
      <c r="Z191" s="64">
        <f t="shared" si="98"/>
        <v>1.2210277788146662</v>
      </c>
      <c r="AA191" s="64">
        <f t="shared" si="98"/>
        <v>0.90351358603821119</v>
      </c>
      <c r="AB191" s="64">
        <f t="shared" si="98"/>
        <v>1.1095036812600798</v>
      </c>
      <c r="AC191" s="64">
        <f t="shared" si="98"/>
        <v>1.4907352488100793</v>
      </c>
      <c r="AD191" s="64">
        <f t="shared" si="98"/>
        <v>1.0992754964856091</v>
      </c>
      <c r="AE191" s="64">
        <f t="shared" si="98"/>
        <v>1.1812537078756817</v>
      </c>
      <c r="AF191" s="64">
        <f t="shared" si="98"/>
        <v>1.2169928769350769</v>
      </c>
      <c r="AG191" s="64">
        <f t="shared" si="98"/>
        <v>0.90559173776834401</v>
      </c>
      <c r="AH191" s="64">
        <f t="shared" si="98"/>
        <v>1.3133339575904497</v>
      </c>
      <c r="AI191" s="64">
        <f t="shared" si="98"/>
        <v>1.2296858680862826</v>
      </c>
      <c r="AJ191" s="64">
        <f t="shared" si="98"/>
        <v>1.2455479434777426</v>
      </c>
      <c r="AK191" s="64">
        <f t="shared" si="98"/>
        <v>1.320793905598233</v>
      </c>
      <c r="AL191" s="64">
        <f t="shared" si="98"/>
        <v>1.0483894126845328</v>
      </c>
      <c r="AM191" s="64">
        <f t="shared" si="98"/>
        <v>0.93907341672826172</v>
      </c>
      <c r="AN191" s="64">
        <f t="shared" si="98"/>
        <v>1.1170842614193845</v>
      </c>
      <c r="AO191" s="64">
        <f t="shared" si="98"/>
        <v>1.1465639942534303</v>
      </c>
      <c r="AP191" s="64">
        <f t="shared" si="98"/>
        <v>0.97411053474548526</v>
      </c>
      <c r="AQ191" s="64">
        <f t="shared" si="98"/>
        <v>1.151475641817439</v>
      </c>
      <c r="AR191" s="64">
        <f t="shared" si="98"/>
        <v>0.98243722905805397</v>
      </c>
      <c r="AS191" s="64">
        <f t="shared" si="98"/>
        <v>1.3339422907326324</v>
      </c>
      <c r="AT191" s="64">
        <f t="shared" si="98"/>
        <v>1.021007271074686</v>
      </c>
      <c r="AU191" s="64">
        <f t="shared" si="98"/>
        <v>1.149788945393351</v>
      </c>
      <c r="AV191" s="64">
        <f t="shared" si="98"/>
        <v>0.96710234818307894</v>
      </c>
      <c r="AW191" s="64">
        <f t="shared" si="98"/>
        <v>1.3192323161054451</v>
      </c>
    </row>
    <row r="192" spans="1:49">
      <c r="A192" s="64"/>
      <c r="B192" s="64"/>
      <c r="C192" s="64"/>
      <c r="D192" s="64"/>
      <c r="E192" s="64"/>
      <c r="F192" s="60"/>
      <c r="G192" s="64"/>
      <c r="H192" s="114"/>
      <c r="I192" s="64"/>
      <c r="J192" s="64"/>
      <c r="K192" s="64"/>
      <c r="L192" s="64"/>
      <c r="M192" s="64"/>
      <c r="N192" s="64"/>
      <c r="O192" s="64"/>
      <c r="P192" s="60"/>
      <c r="Q192" s="64"/>
      <c r="R192" s="64"/>
      <c r="S192" s="64"/>
      <c r="T192" s="64"/>
      <c r="U192" s="64"/>
      <c r="V192" s="64"/>
      <c r="W192" s="64"/>
      <c r="X192" s="64"/>
      <c r="Y192" s="64"/>
      <c r="Z192" s="64"/>
      <c r="AA192" s="64"/>
      <c r="AB192" s="64"/>
      <c r="AC192" s="64"/>
      <c r="AD192" s="64"/>
      <c r="AE192" s="64"/>
      <c r="AF192" s="64"/>
      <c r="AG192" s="64"/>
      <c r="AH192" s="64"/>
      <c r="AI192" s="64"/>
      <c r="AJ192" s="64"/>
      <c r="AK192" s="64"/>
      <c r="AL192" s="64"/>
      <c r="AM192" s="64"/>
      <c r="AN192" s="64"/>
      <c r="AO192" s="64"/>
      <c r="AP192" s="64"/>
      <c r="AQ192" s="64"/>
      <c r="AR192" s="64"/>
      <c r="AS192" s="64"/>
      <c r="AT192" s="64"/>
      <c r="AU192" s="64"/>
      <c r="AV192" s="64"/>
      <c r="AW192" s="64"/>
    </row>
    <row r="193" spans="1:49">
      <c r="A193" s="119" t="s">
        <v>63</v>
      </c>
      <c r="B193" s="64"/>
      <c r="C193" s="64"/>
      <c r="D193" s="64"/>
      <c r="E193" s="64"/>
      <c r="F193" s="60"/>
      <c r="G193" s="64"/>
      <c r="H193" s="114"/>
      <c r="I193" s="64"/>
      <c r="J193" s="64"/>
      <c r="K193" s="64"/>
      <c r="L193" s="64"/>
      <c r="M193" s="64"/>
      <c r="N193" s="64"/>
      <c r="O193" s="64"/>
      <c r="P193" s="60"/>
      <c r="Q193" s="64"/>
      <c r="R193" s="64"/>
      <c r="S193" s="64"/>
      <c r="T193" s="64"/>
      <c r="U193" s="64"/>
      <c r="V193" s="64"/>
      <c r="W193" s="64"/>
      <c r="X193" s="64"/>
      <c r="Y193" s="64"/>
      <c r="Z193" s="64"/>
      <c r="AA193" s="64"/>
      <c r="AB193" s="64"/>
      <c r="AC193" s="64"/>
      <c r="AD193" s="64"/>
      <c r="AE193" s="64"/>
      <c r="AF193" s="64"/>
      <c r="AG193" s="64"/>
      <c r="AH193" s="64"/>
      <c r="AI193" s="64"/>
      <c r="AJ193" s="64"/>
      <c r="AK193" s="64"/>
      <c r="AL193" s="64"/>
      <c r="AM193" s="64"/>
      <c r="AN193" s="64"/>
      <c r="AO193" s="64"/>
      <c r="AP193" s="64"/>
      <c r="AQ193" s="64"/>
      <c r="AR193" s="64"/>
      <c r="AS193" s="64"/>
      <c r="AT193" s="64"/>
      <c r="AU193" s="64"/>
      <c r="AV193" s="64"/>
      <c r="AW193" s="64"/>
    </row>
    <row r="194" spans="1:49">
      <c r="A194" s="64" t="s">
        <v>64</v>
      </c>
      <c r="B194" s="64">
        <f t="shared" ref="B194:AW194" si="99">B24/101.94*3*23/B$185*2/3-B189</f>
        <v>0.24268480196130815</v>
      </c>
      <c r="C194" s="64">
        <f t="shared" si="99"/>
        <v>0.22792920331870703</v>
      </c>
      <c r="D194" s="64">
        <f t="shared" si="99"/>
        <v>0.26247513311822934</v>
      </c>
      <c r="E194" s="64">
        <f t="shared" si="99"/>
        <v>0.22035878037090373</v>
      </c>
      <c r="F194" s="60">
        <f t="shared" si="99"/>
        <v>0.24507882955625138</v>
      </c>
      <c r="G194" s="64">
        <f t="shared" si="99"/>
        <v>0.30703454013825193</v>
      </c>
      <c r="H194" s="114">
        <f t="shared" si="99"/>
        <v>9.6621835784623245E-2</v>
      </c>
      <c r="I194" s="64">
        <f t="shared" si="99"/>
        <v>0.20744514862732832</v>
      </c>
      <c r="J194" s="64">
        <f t="shared" si="99"/>
        <v>0.22566621158099487</v>
      </c>
      <c r="K194" s="64">
        <f t="shared" si="99"/>
        <v>0.19984248875059452</v>
      </c>
      <c r="L194" s="64">
        <f t="shared" si="99"/>
        <v>0.26272422490254499</v>
      </c>
      <c r="M194" s="64">
        <f t="shared" si="99"/>
        <v>0.19372571789035953</v>
      </c>
      <c r="N194" s="64">
        <f t="shared" si="99"/>
        <v>0.31966026294576877</v>
      </c>
      <c r="O194" s="64">
        <f t="shared" si="99"/>
        <v>0.1656198514190268</v>
      </c>
      <c r="P194" s="60">
        <f t="shared" si="99"/>
        <v>0.20611285326523532</v>
      </c>
      <c r="Q194" s="64">
        <f t="shared" si="99"/>
        <v>0.21695771235113037</v>
      </c>
      <c r="R194" s="64">
        <f t="shared" si="99"/>
        <v>0.20685299161453963</v>
      </c>
      <c r="S194" s="64">
        <f t="shared" si="99"/>
        <v>0.17473490608554321</v>
      </c>
      <c r="T194" s="64">
        <f t="shared" si="99"/>
        <v>0.17514032552003456</v>
      </c>
      <c r="U194" s="64">
        <f t="shared" si="99"/>
        <v>0.20954749778131165</v>
      </c>
      <c r="V194" s="64">
        <f t="shared" si="99"/>
        <v>0.19957891067250921</v>
      </c>
      <c r="W194" s="64">
        <f t="shared" si="99"/>
        <v>0.18609974069371216</v>
      </c>
      <c r="X194" s="64">
        <f t="shared" si="99"/>
        <v>0.20602598003337946</v>
      </c>
      <c r="Y194" s="64">
        <f t="shared" si="99"/>
        <v>0.2381597437954357</v>
      </c>
      <c r="Z194" s="64">
        <f t="shared" si="99"/>
        <v>0.28722084096021905</v>
      </c>
      <c r="AA194" s="64">
        <f t="shared" si="99"/>
        <v>0.19414763416681347</v>
      </c>
      <c r="AB194" s="64">
        <f t="shared" si="99"/>
        <v>0.20471566772198835</v>
      </c>
      <c r="AC194" s="64">
        <f t="shared" si="99"/>
        <v>0.41230386616550896</v>
      </c>
      <c r="AD194" s="64">
        <f t="shared" si="99"/>
        <v>0.23786711299803587</v>
      </c>
      <c r="AE194" s="64">
        <f t="shared" si="99"/>
        <v>0.21975805471383159</v>
      </c>
      <c r="AF194" s="64">
        <f t="shared" si="99"/>
        <v>0.26332555131784474</v>
      </c>
      <c r="AG194" s="64">
        <f t="shared" si="99"/>
        <v>0.15319761678271293</v>
      </c>
      <c r="AH194" s="64">
        <f t="shared" si="99"/>
        <v>0.28762129774917966</v>
      </c>
      <c r="AI194" s="64">
        <f t="shared" si="99"/>
        <v>0.21725488802283155</v>
      </c>
      <c r="AJ194" s="64">
        <f t="shared" si="99"/>
        <v>0.23903883471579701</v>
      </c>
      <c r="AK194" s="64">
        <f t="shared" si="99"/>
        <v>0.30355841977123355</v>
      </c>
      <c r="AL194" s="64">
        <f t="shared" si="99"/>
        <v>0.2299401977119595</v>
      </c>
      <c r="AM194" s="64">
        <f t="shared" si="99"/>
        <v>0.17565227733956101</v>
      </c>
      <c r="AN194" s="64">
        <f t="shared" si="99"/>
        <v>0.22389163727760186</v>
      </c>
      <c r="AO194" s="64">
        <f t="shared" si="99"/>
        <v>0.24261149916498415</v>
      </c>
      <c r="AP194" s="64">
        <f t="shared" si="99"/>
        <v>0.15927243462045348</v>
      </c>
      <c r="AQ194" s="64">
        <f t="shared" si="99"/>
        <v>0.2321138137043921</v>
      </c>
      <c r="AR194" s="64">
        <f t="shared" si="99"/>
        <v>0.19224061231260914</v>
      </c>
      <c r="AS194" s="64">
        <f t="shared" si="99"/>
        <v>0.37397855756794596</v>
      </c>
      <c r="AT194" s="64">
        <f t="shared" si="99"/>
        <v>0.21359969683183233</v>
      </c>
      <c r="AU194" s="64">
        <f t="shared" si="99"/>
        <v>0.22448997381533142</v>
      </c>
      <c r="AV194" s="64">
        <f t="shared" si="99"/>
        <v>0.18558170072721625</v>
      </c>
      <c r="AW194" s="64">
        <f t="shared" si="99"/>
        <v>0.2536187910885539</v>
      </c>
    </row>
    <row r="195" spans="1:49">
      <c r="A195" s="64" t="s">
        <v>65</v>
      </c>
      <c r="B195" s="64">
        <f t="shared" ref="B195:AW195" si="100">B23/79.9*2*23/B$185/2</f>
        <v>8.5437069721763154E-2</v>
      </c>
      <c r="C195" s="64">
        <f t="shared" si="100"/>
        <v>0.10442836079693517</v>
      </c>
      <c r="D195" s="64">
        <f t="shared" si="100"/>
        <v>6.9505771793541435E-2</v>
      </c>
      <c r="E195" s="64">
        <f t="shared" si="100"/>
        <v>8.1885777842488613E-2</v>
      </c>
      <c r="F195" s="60">
        <f t="shared" si="100"/>
        <v>6.4235819566835828E-2</v>
      </c>
      <c r="G195" s="64">
        <f t="shared" si="100"/>
        <v>0.14482520694646989</v>
      </c>
      <c r="H195" s="114">
        <f t="shared" si="100"/>
        <v>8.9866856456349675E-2</v>
      </c>
      <c r="I195" s="64">
        <f t="shared" si="100"/>
        <v>0.10729897910717676</v>
      </c>
      <c r="J195" s="64">
        <f t="shared" si="100"/>
        <v>0.11912347878608301</v>
      </c>
      <c r="K195" s="64">
        <f t="shared" si="100"/>
        <v>0.10631287601999913</v>
      </c>
      <c r="L195" s="64">
        <f t="shared" si="100"/>
        <v>0.12022833738244315</v>
      </c>
      <c r="M195" s="64">
        <f t="shared" si="100"/>
        <v>0.11555349146511687</v>
      </c>
      <c r="N195" s="64">
        <f t="shared" si="100"/>
        <v>0.11651167780467515</v>
      </c>
      <c r="O195" s="64">
        <f t="shared" si="100"/>
        <v>0.11031983808972039</v>
      </c>
      <c r="P195" s="60">
        <f t="shared" si="100"/>
        <v>7.7400410419665139E-2</v>
      </c>
      <c r="Q195" s="64">
        <f t="shared" si="100"/>
        <v>9.087136626531872E-2</v>
      </c>
      <c r="R195" s="64">
        <f t="shared" si="100"/>
        <v>0.11126617277887958</v>
      </c>
      <c r="S195" s="64">
        <f t="shared" si="100"/>
        <v>0.10733724640961941</v>
      </c>
      <c r="T195" s="64">
        <f t="shared" si="100"/>
        <v>9.6219615552997989E-2</v>
      </c>
      <c r="U195" s="64">
        <f t="shared" si="100"/>
        <v>8.1773012029475983E-2</v>
      </c>
      <c r="V195" s="64">
        <f t="shared" si="100"/>
        <v>6.7475955145443703E-2</v>
      </c>
      <c r="W195" s="64">
        <f t="shared" si="100"/>
        <v>7.152719175728936E-2</v>
      </c>
      <c r="X195" s="64">
        <f t="shared" si="100"/>
        <v>7.5130881346076428E-2</v>
      </c>
      <c r="Y195" s="64">
        <f t="shared" si="100"/>
        <v>6.6438801488125532E-2</v>
      </c>
      <c r="Z195" s="64">
        <f t="shared" si="100"/>
        <v>7.1216013939283562E-2</v>
      </c>
      <c r="AA195" s="64">
        <f t="shared" si="100"/>
        <v>3.5198422224231814E-2</v>
      </c>
      <c r="AB195" s="64">
        <f t="shared" si="100"/>
        <v>6.9393331923075868E-2</v>
      </c>
      <c r="AC195" s="64">
        <f t="shared" si="100"/>
        <v>7.2211940069239311E-2</v>
      </c>
      <c r="AD195" s="64">
        <f t="shared" si="100"/>
        <v>5.084248138259817E-2</v>
      </c>
      <c r="AE195" s="64">
        <f t="shared" si="100"/>
        <v>9.4683742128798168E-2</v>
      </c>
      <c r="AF195" s="64">
        <f t="shared" si="100"/>
        <v>0.1059550345151814</v>
      </c>
      <c r="AG195" s="64">
        <f t="shared" si="100"/>
        <v>5.5499840147805381E-2</v>
      </c>
      <c r="AH195" s="64">
        <f t="shared" si="100"/>
        <v>8.4340863989323431E-2</v>
      </c>
      <c r="AI195" s="64">
        <f t="shared" si="100"/>
        <v>9.0686876644255537E-2</v>
      </c>
      <c r="AJ195" s="64">
        <f t="shared" si="100"/>
        <v>8.8204593530943745E-2</v>
      </c>
      <c r="AK195" s="64">
        <f t="shared" si="100"/>
        <v>7.4998206106009144E-2</v>
      </c>
      <c r="AL195" s="64">
        <f t="shared" si="100"/>
        <v>4.2479304051223653E-2</v>
      </c>
      <c r="AM195" s="64">
        <f t="shared" si="100"/>
        <v>5.2060413936681343E-2</v>
      </c>
      <c r="AN195" s="64">
        <f t="shared" si="100"/>
        <v>5.8579453364462387E-2</v>
      </c>
      <c r="AO195" s="64">
        <f t="shared" si="100"/>
        <v>7.2575430809523334E-2</v>
      </c>
      <c r="AP195" s="64">
        <f t="shared" si="100"/>
        <v>7.8859363330551699E-2</v>
      </c>
      <c r="AQ195" s="64">
        <f t="shared" si="100"/>
        <v>7.2531543740857032E-2</v>
      </c>
      <c r="AR195" s="64">
        <f t="shared" si="100"/>
        <v>5.0104802899947419E-2</v>
      </c>
      <c r="AS195" s="64">
        <f t="shared" si="100"/>
        <v>7.7831257496888656E-2</v>
      </c>
      <c r="AT195" s="64">
        <f t="shared" si="100"/>
        <v>5.7840369483633212E-2</v>
      </c>
      <c r="AU195" s="64">
        <f t="shared" si="100"/>
        <v>8.032491655863136E-2</v>
      </c>
      <c r="AV195" s="64">
        <f t="shared" si="100"/>
        <v>5.0815383284524382E-2</v>
      </c>
      <c r="AW195" s="64">
        <f t="shared" si="100"/>
        <v>8.3101445746849772E-2</v>
      </c>
    </row>
    <row r="196" spans="1:49">
      <c r="A196" s="64" t="s">
        <v>66</v>
      </c>
      <c r="B196" s="64">
        <v>0</v>
      </c>
      <c r="C196" s="64">
        <v>0</v>
      </c>
      <c r="D196" s="64">
        <v>0</v>
      </c>
      <c r="E196" s="64">
        <v>0</v>
      </c>
      <c r="F196" s="60">
        <v>0</v>
      </c>
      <c r="G196" s="64">
        <v>0</v>
      </c>
      <c r="H196" s="114">
        <v>0</v>
      </c>
      <c r="I196" s="64">
        <v>0</v>
      </c>
      <c r="J196" s="64">
        <v>0</v>
      </c>
      <c r="K196" s="64">
        <v>0</v>
      </c>
      <c r="L196" s="64">
        <v>0</v>
      </c>
      <c r="M196" s="64">
        <v>0</v>
      </c>
      <c r="N196" s="64">
        <v>0</v>
      </c>
      <c r="O196" s="64">
        <v>0</v>
      </c>
      <c r="P196" s="60">
        <v>0</v>
      </c>
      <c r="Q196" s="64">
        <v>0</v>
      </c>
      <c r="R196" s="64">
        <v>0</v>
      </c>
      <c r="S196" s="64">
        <v>0</v>
      </c>
      <c r="T196" s="64">
        <v>0</v>
      </c>
      <c r="U196" s="64">
        <v>0</v>
      </c>
      <c r="V196" s="64">
        <v>0</v>
      </c>
      <c r="W196" s="64">
        <v>0</v>
      </c>
      <c r="X196" s="64">
        <v>0</v>
      </c>
      <c r="Y196" s="64">
        <v>0</v>
      </c>
      <c r="Z196" s="64">
        <v>0</v>
      </c>
      <c r="AA196" s="64">
        <v>0</v>
      </c>
      <c r="AB196" s="64">
        <v>0</v>
      </c>
      <c r="AC196" s="64">
        <v>0</v>
      </c>
      <c r="AD196" s="64">
        <v>0</v>
      </c>
      <c r="AE196" s="64">
        <v>0</v>
      </c>
      <c r="AF196" s="64">
        <v>0</v>
      </c>
      <c r="AG196" s="64">
        <v>0</v>
      </c>
      <c r="AH196" s="64">
        <v>0</v>
      </c>
      <c r="AI196" s="64">
        <v>0</v>
      </c>
      <c r="AJ196" s="64">
        <v>0</v>
      </c>
      <c r="AK196" s="64">
        <v>0</v>
      </c>
      <c r="AL196" s="64">
        <v>0</v>
      </c>
      <c r="AM196" s="64">
        <v>0</v>
      </c>
      <c r="AN196" s="64">
        <v>0</v>
      </c>
      <c r="AO196" s="64">
        <v>0</v>
      </c>
      <c r="AP196" s="64">
        <v>0</v>
      </c>
      <c r="AQ196" s="64">
        <v>0</v>
      </c>
      <c r="AR196" s="64">
        <v>0</v>
      </c>
      <c r="AS196" s="64">
        <v>0</v>
      </c>
      <c r="AT196" s="64">
        <v>0</v>
      </c>
      <c r="AU196" s="64">
        <v>0</v>
      </c>
      <c r="AV196" s="64">
        <v>0</v>
      </c>
      <c r="AW196" s="64">
        <v>0</v>
      </c>
    </row>
    <row r="197" spans="1:49">
      <c r="A197" s="64" t="s">
        <v>67</v>
      </c>
      <c r="B197" s="64">
        <f t="shared" ref="B197:AW197" si="101">B26/40.32*23/B$185</f>
        <v>2.7824280331621631</v>
      </c>
      <c r="C197" s="64">
        <f t="shared" si="101"/>
        <v>2.7115041252490895</v>
      </c>
      <c r="D197" s="64">
        <f t="shared" si="101"/>
        <v>2.6357406925770595</v>
      </c>
      <c r="E197" s="64">
        <f t="shared" si="101"/>
        <v>2.8492145024336435</v>
      </c>
      <c r="F197" s="60">
        <f t="shared" si="101"/>
        <v>2.7873223997404897</v>
      </c>
      <c r="G197" s="64">
        <f t="shared" si="101"/>
        <v>2.5170194080720427</v>
      </c>
      <c r="H197" s="114">
        <f t="shared" si="101"/>
        <v>3.0545297317081523</v>
      </c>
      <c r="I197" s="64">
        <f t="shared" si="101"/>
        <v>2.8577956125670161</v>
      </c>
      <c r="J197" s="64">
        <f t="shared" si="101"/>
        <v>2.753041979406067</v>
      </c>
      <c r="K197" s="64">
        <f t="shared" si="101"/>
        <v>2.7968061183479613</v>
      </c>
      <c r="L197" s="64">
        <f t="shared" si="101"/>
        <v>2.6967067296856664</v>
      </c>
      <c r="M197" s="64">
        <f t="shared" si="101"/>
        <v>2.7959895510239909</v>
      </c>
      <c r="N197" s="64">
        <f t="shared" si="101"/>
        <v>2.6927094381349574</v>
      </c>
      <c r="O197" s="64">
        <f t="shared" si="101"/>
        <v>2.9072229576376216</v>
      </c>
      <c r="P197" s="60">
        <f t="shared" si="101"/>
        <v>2.987315163750373</v>
      </c>
      <c r="Q197" s="64">
        <f t="shared" si="101"/>
        <v>2.8934938894762481</v>
      </c>
      <c r="R197" s="64">
        <f t="shared" si="101"/>
        <v>2.6887131064874334</v>
      </c>
      <c r="S197" s="64">
        <f t="shared" si="101"/>
        <v>2.7850858951004316</v>
      </c>
      <c r="T197" s="64">
        <f t="shared" si="101"/>
        <v>2.8816257674144627</v>
      </c>
      <c r="U197" s="64">
        <f t="shared" si="101"/>
        <v>2.9274741020052191</v>
      </c>
      <c r="V197" s="64">
        <f t="shared" si="101"/>
        <v>2.961198647094895</v>
      </c>
      <c r="W197" s="64">
        <f t="shared" si="101"/>
        <v>2.8661558331613928</v>
      </c>
      <c r="X197" s="64">
        <f t="shared" si="101"/>
        <v>2.8343344173058722</v>
      </c>
      <c r="Y197" s="64">
        <f t="shared" si="101"/>
        <v>2.6683733628801414</v>
      </c>
      <c r="Z197" s="64">
        <f t="shared" si="101"/>
        <v>2.6522274171371234</v>
      </c>
      <c r="AA197" s="64">
        <f t="shared" si="101"/>
        <v>2.9858417684131453</v>
      </c>
      <c r="AB197" s="64">
        <f t="shared" si="101"/>
        <v>2.8153419152054622</v>
      </c>
      <c r="AC197" s="64">
        <f t="shared" si="101"/>
        <v>2.4633110659463426</v>
      </c>
      <c r="AD197" s="64">
        <f t="shared" si="101"/>
        <v>2.8372591130522387</v>
      </c>
      <c r="AE197" s="64">
        <f t="shared" si="101"/>
        <v>2.7922473021570995</v>
      </c>
      <c r="AF197" s="64">
        <f t="shared" si="101"/>
        <v>2.5317393312255412</v>
      </c>
      <c r="AG197" s="64">
        <f t="shared" si="101"/>
        <v>2.9616517853834092</v>
      </c>
      <c r="AH197" s="64">
        <f t="shared" si="101"/>
        <v>2.6266454562851909</v>
      </c>
      <c r="AI197" s="64">
        <f t="shared" si="101"/>
        <v>2.6965116125029462</v>
      </c>
      <c r="AJ197" s="64">
        <f t="shared" si="101"/>
        <v>2.6871198040283253</v>
      </c>
      <c r="AK197" s="64">
        <f t="shared" si="101"/>
        <v>2.5998734652762949</v>
      </c>
      <c r="AL197" s="64">
        <f t="shared" si="101"/>
        <v>2.8948580637341181</v>
      </c>
      <c r="AM197" s="64">
        <f t="shared" si="101"/>
        <v>2.9505991939865446</v>
      </c>
      <c r="AN197" s="64">
        <f t="shared" si="101"/>
        <v>2.8299597986076614</v>
      </c>
      <c r="AO197" s="64">
        <f t="shared" si="101"/>
        <v>2.7648938445773048</v>
      </c>
      <c r="AP197" s="64">
        <f t="shared" si="101"/>
        <v>2.806465942380596</v>
      </c>
      <c r="AQ197" s="64">
        <f t="shared" si="101"/>
        <v>2.7811124995195962</v>
      </c>
      <c r="AR197" s="64">
        <f t="shared" si="101"/>
        <v>2.9435115101769131</v>
      </c>
      <c r="AS197" s="64">
        <f t="shared" si="101"/>
        <v>2.6426110002225918</v>
      </c>
      <c r="AT197" s="64">
        <f t="shared" si="101"/>
        <v>2.9199625087739118</v>
      </c>
      <c r="AU197" s="64">
        <f t="shared" si="101"/>
        <v>2.8123801380261146</v>
      </c>
      <c r="AV197" s="64">
        <f t="shared" si="101"/>
        <v>2.9163459525196558</v>
      </c>
      <c r="AW197" s="64">
        <f t="shared" si="101"/>
        <v>2.661220719428937</v>
      </c>
    </row>
    <row r="198" spans="1:49">
      <c r="A198" s="64" t="s">
        <v>68</v>
      </c>
      <c r="B198" s="64">
        <f t="shared" ref="B198:AW198" si="102">B27/70.94*23/B$185</f>
        <v>6.6729237049689957E-2</v>
      </c>
      <c r="C198" s="64">
        <f t="shared" si="102"/>
        <v>7.1061235780074256E-2</v>
      </c>
      <c r="D198" s="64">
        <f t="shared" si="102"/>
        <v>6.1760619899237458E-2</v>
      </c>
      <c r="E198" s="64">
        <f t="shared" si="102"/>
        <v>6.9635346844640261E-2</v>
      </c>
      <c r="F198" s="60">
        <f t="shared" si="102"/>
        <v>6.8861863199920284E-2</v>
      </c>
      <c r="G198" s="64">
        <f t="shared" si="102"/>
        <v>7.0318670482211632E-2</v>
      </c>
      <c r="H198" s="114">
        <f t="shared" si="102"/>
        <v>6.1228480830661562E-2</v>
      </c>
      <c r="I198" s="64">
        <f t="shared" si="102"/>
        <v>6.734709698779752E-2</v>
      </c>
      <c r="J198" s="64">
        <f t="shared" si="102"/>
        <v>6.5506787397185726E-2</v>
      </c>
      <c r="K198" s="64">
        <f t="shared" si="102"/>
        <v>6.0013815113310692E-2</v>
      </c>
      <c r="L198" s="64">
        <f t="shared" si="102"/>
        <v>5.8932684298184046E-2</v>
      </c>
      <c r="M198" s="64">
        <f t="shared" si="102"/>
        <v>6.5380407612573077E-2</v>
      </c>
      <c r="N198" s="64">
        <f t="shared" si="102"/>
        <v>5.9956597677390359E-2</v>
      </c>
      <c r="O198" s="64">
        <f t="shared" si="102"/>
        <v>6.2142491708369628E-2</v>
      </c>
      <c r="P198" s="60">
        <f t="shared" si="102"/>
        <v>6.7122296796164618E-2</v>
      </c>
      <c r="Q198" s="64">
        <f t="shared" si="102"/>
        <v>5.6866060659477073E-2</v>
      </c>
      <c r="R198" s="64">
        <f t="shared" si="102"/>
        <v>7.1675770188013133E-2</v>
      </c>
      <c r="S198" s="64">
        <f t="shared" si="102"/>
        <v>6.399067552556767E-2</v>
      </c>
      <c r="T198" s="64">
        <f t="shared" si="102"/>
        <v>6.1941702537700705E-2</v>
      </c>
      <c r="U198" s="64">
        <f t="shared" si="102"/>
        <v>6.2659966851331433E-2</v>
      </c>
      <c r="V198" s="64">
        <f t="shared" si="102"/>
        <v>6.200387202839986E-2</v>
      </c>
      <c r="W198" s="64">
        <f t="shared" si="102"/>
        <v>6.6736887941749548E-2</v>
      </c>
      <c r="X198" s="64">
        <f t="shared" si="102"/>
        <v>7.0320255457111971E-2</v>
      </c>
      <c r="Y198" s="64">
        <f t="shared" si="102"/>
        <v>6.0763970611218479E-2</v>
      </c>
      <c r="Z198" s="64">
        <f t="shared" si="102"/>
        <v>6.8758670603244379E-2</v>
      </c>
      <c r="AA198" s="64">
        <f t="shared" si="102"/>
        <v>6.9348886834239343E-2</v>
      </c>
      <c r="AB198" s="64">
        <f t="shared" si="102"/>
        <v>6.8428232368692568E-2</v>
      </c>
      <c r="AC198" s="64">
        <f t="shared" si="102"/>
        <v>6.7372112771339851E-2</v>
      </c>
      <c r="AD198" s="64">
        <f t="shared" si="102"/>
        <v>6.362659738349391E-2</v>
      </c>
      <c r="AE198" s="64">
        <f t="shared" si="102"/>
        <v>6.7427769066374557E-2</v>
      </c>
      <c r="AF198" s="64">
        <f t="shared" si="102"/>
        <v>7.3809987375928102E-2</v>
      </c>
      <c r="AG198" s="64">
        <f t="shared" si="102"/>
        <v>6.7838056351708739E-2</v>
      </c>
      <c r="AH198" s="64">
        <f t="shared" si="102"/>
        <v>6.9378857150531006E-2</v>
      </c>
      <c r="AI198" s="64">
        <f t="shared" si="102"/>
        <v>6.816082202710716E-2</v>
      </c>
      <c r="AJ198" s="64">
        <f t="shared" si="102"/>
        <v>6.6924029709200972E-2</v>
      </c>
      <c r="AK198" s="64">
        <f t="shared" si="102"/>
        <v>6.1427030689147559E-2</v>
      </c>
      <c r="AL198" s="64">
        <f t="shared" si="102"/>
        <v>6.2678655658615995E-2</v>
      </c>
      <c r="AM198" s="64">
        <f t="shared" si="102"/>
        <v>7.1105647975456363E-2</v>
      </c>
      <c r="AN198" s="64">
        <f t="shared" si="102"/>
        <v>6.7266139805122194E-2</v>
      </c>
      <c r="AO198" s="64">
        <f t="shared" si="102"/>
        <v>6.3334809128744105E-2</v>
      </c>
      <c r="AP198" s="64">
        <f t="shared" si="102"/>
        <v>6.9541175110797937E-2</v>
      </c>
      <c r="AQ198" s="64">
        <f t="shared" si="102"/>
        <v>6.6278565654723481E-2</v>
      </c>
      <c r="AR198" s="64">
        <f t="shared" si="102"/>
        <v>6.7111853267708382E-2</v>
      </c>
      <c r="AS198" s="64">
        <f t="shared" si="102"/>
        <v>6.2602697120462319E-2</v>
      </c>
      <c r="AT198" s="64">
        <f t="shared" si="102"/>
        <v>6.3830343227645192E-2</v>
      </c>
      <c r="AU198" s="64">
        <f t="shared" si="102"/>
        <v>6.2902629202807883E-2</v>
      </c>
      <c r="AV198" s="64">
        <f t="shared" si="102"/>
        <v>6.2532493727430208E-2</v>
      </c>
      <c r="AW198" s="64">
        <f t="shared" si="102"/>
        <v>6.5637058950150859E-2</v>
      </c>
    </row>
    <row r="199" spans="1:49">
      <c r="A199" s="64" t="s">
        <v>69</v>
      </c>
      <c r="B199" s="64">
        <f t="shared" ref="B199:AW199" si="103">IF((5-SUM(B194:B198)&gt;B25/71.85*23/B$185),B25/71.85*23/B$185,5-SUM(B194:B198))</f>
        <v>1.8227208581050753</v>
      </c>
      <c r="C199" s="64">
        <f t="shared" si="103"/>
        <v>1.8850770748551939</v>
      </c>
      <c r="D199" s="64">
        <f t="shared" si="103"/>
        <v>1.9705177826119327</v>
      </c>
      <c r="E199" s="64">
        <f t="shared" si="103"/>
        <v>1.7789055925083237</v>
      </c>
      <c r="F199" s="60">
        <f t="shared" si="103"/>
        <v>1.8345010879365025</v>
      </c>
      <c r="G199" s="64">
        <f t="shared" si="103"/>
        <v>1.9608021743610236</v>
      </c>
      <c r="H199" s="114">
        <f t="shared" si="103"/>
        <v>1.6977530952202136</v>
      </c>
      <c r="I199" s="64">
        <f t="shared" si="103"/>
        <v>1.7601131627106814</v>
      </c>
      <c r="J199" s="64">
        <f t="shared" si="103"/>
        <v>1.8366615428296695</v>
      </c>
      <c r="K199" s="64">
        <f t="shared" si="103"/>
        <v>1.8370247017681343</v>
      </c>
      <c r="L199" s="64">
        <f t="shared" si="103"/>
        <v>1.8614080237311614</v>
      </c>
      <c r="M199" s="64">
        <f t="shared" si="103"/>
        <v>1.8293508320079592</v>
      </c>
      <c r="N199" s="64">
        <f t="shared" si="103"/>
        <v>1.8111620234372081</v>
      </c>
      <c r="O199" s="64">
        <f t="shared" si="103"/>
        <v>1.7546948611452615</v>
      </c>
      <c r="P199" s="60">
        <f t="shared" si="103"/>
        <v>1.6620492757685619</v>
      </c>
      <c r="Q199" s="64">
        <f t="shared" si="103"/>
        <v>1.7418109712478258</v>
      </c>
      <c r="R199" s="64">
        <f t="shared" si="103"/>
        <v>1.9214919589311341</v>
      </c>
      <c r="S199" s="64">
        <f t="shared" si="103"/>
        <v>1.8688512768788383</v>
      </c>
      <c r="T199" s="64">
        <f t="shared" si="103"/>
        <v>1.7850725889748036</v>
      </c>
      <c r="U199" s="64">
        <f t="shared" si="103"/>
        <v>1.7185454213326619</v>
      </c>
      <c r="V199" s="64">
        <f t="shared" si="103"/>
        <v>1.7097426150587522</v>
      </c>
      <c r="W199" s="64">
        <f t="shared" si="103"/>
        <v>1.8094803464458562</v>
      </c>
      <c r="X199" s="64">
        <f t="shared" si="103"/>
        <v>1.8141884658575598</v>
      </c>
      <c r="Y199" s="64">
        <f t="shared" si="103"/>
        <v>1.9662641212250787</v>
      </c>
      <c r="Z199" s="64">
        <f t="shared" si="103"/>
        <v>1.9205770573601297</v>
      </c>
      <c r="AA199" s="64">
        <f t="shared" si="103"/>
        <v>1.7154632883615699</v>
      </c>
      <c r="AB199" s="64">
        <f t="shared" si="103"/>
        <v>1.8421208527807811</v>
      </c>
      <c r="AC199" s="64">
        <f t="shared" si="103"/>
        <v>1.984801015047569</v>
      </c>
      <c r="AD199" s="64">
        <f t="shared" si="103"/>
        <v>1.8104046951836335</v>
      </c>
      <c r="AE199" s="64">
        <f t="shared" si="103"/>
        <v>1.8258831319338964</v>
      </c>
      <c r="AF199" s="64">
        <f t="shared" si="103"/>
        <v>2.0251700955655045</v>
      </c>
      <c r="AG199" s="64">
        <f t="shared" si="103"/>
        <v>1.7618127013343639</v>
      </c>
      <c r="AH199" s="64">
        <f t="shared" si="103"/>
        <v>1.9320135248257753</v>
      </c>
      <c r="AI199" s="64">
        <f t="shared" si="103"/>
        <v>1.9273858008028597</v>
      </c>
      <c r="AJ199" s="64">
        <f t="shared" si="103"/>
        <v>1.9187127380157327</v>
      </c>
      <c r="AK199" s="64">
        <f t="shared" si="103"/>
        <v>1.9601428781573151</v>
      </c>
      <c r="AL199" s="64">
        <f t="shared" si="103"/>
        <v>1.7700437788440828</v>
      </c>
      <c r="AM199" s="64">
        <f t="shared" si="103"/>
        <v>1.7505824667617569</v>
      </c>
      <c r="AN199" s="64">
        <f t="shared" si="103"/>
        <v>1.8203029709451521</v>
      </c>
      <c r="AO199" s="64">
        <f t="shared" si="103"/>
        <v>1.8565844163194436</v>
      </c>
      <c r="AP199" s="64">
        <f t="shared" si="103"/>
        <v>1.8858610845576007</v>
      </c>
      <c r="AQ199" s="64">
        <f t="shared" si="103"/>
        <v>1.847963577380431</v>
      </c>
      <c r="AR199" s="64">
        <f t="shared" si="103"/>
        <v>1.7470312213428221</v>
      </c>
      <c r="AS199" s="64">
        <f t="shared" si="103"/>
        <v>1.8429764875921113</v>
      </c>
      <c r="AT199" s="64">
        <f t="shared" si="103"/>
        <v>1.7447670816829772</v>
      </c>
      <c r="AU199" s="64">
        <f t="shared" si="103"/>
        <v>1.8199023423971146</v>
      </c>
      <c r="AV199" s="64">
        <f t="shared" si="103"/>
        <v>1.7847244697411733</v>
      </c>
      <c r="AW199" s="64">
        <f t="shared" si="103"/>
        <v>1.9364219847855089</v>
      </c>
    </row>
    <row r="200" spans="1:49">
      <c r="A200" s="64" t="s">
        <v>70</v>
      </c>
      <c r="B200" s="119">
        <f t="shared" ref="B200:AW200" si="104">IF(SUM(B194:B199)=5,0,5-SUM(B194:B199))</f>
        <v>0</v>
      </c>
      <c r="C200" s="119">
        <f t="shared" si="104"/>
        <v>0</v>
      </c>
      <c r="D200" s="119">
        <f t="shared" si="104"/>
        <v>0</v>
      </c>
      <c r="E200" s="119">
        <f t="shared" si="104"/>
        <v>0</v>
      </c>
      <c r="F200" s="81">
        <f t="shared" si="104"/>
        <v>0</v>
      </c>
      <c r="G200" s="119">
        <f t="shared" si="104"/>
        <v>0</v>
      </c>
      <c r="H200" s="124">
        <f t="shared" si="104"/>
        <v>0</v>
      </c>
      <c r="I200" s="119">
        <f t="shared" si="104"/>
        <v>0</v>
      </c>
      <c r="J200" s="119">
        <f t="shared" si="104"/>
        <v>0</v>
      </c>
      <c r="K200" s="119">
        <f t="shared" si="104"/>
        <v>0</v>
      </c>
      <c r="L200" s="119">
        <f t="shared" si="104"/>
        <v>0</v>
      </c>
      <c r="M200" s="119">
        <f t="shared" si="104"/>
        <v>0</v>
      </c>
      <c r="N200" s="119">
        <f t="shared" si="104"/>
        <v>0</v>
      </c>
      <c r="O200" s="119">
        <f t="shared" si="104"/>
        <v>0</v>
      </c>
      <c r="P200" s="81">
        <f t="shared" si="104"/>
        <v>0</v>
      </c>
      <c r="Q200" s="119">
        <f t="shared" si="104"/>
        <v>0</v>
      </c>
      <c r="R200" s="119">
        <f t="shared" si="104"/>
        <v>0</v>
      </c>
      <c r="S200" s="64">
        <f t="shared" si="104"/>
        <v>0</v>
      </c>
      <c r="T200" s="64">
        <f t="shared" si="104"/>
        <v>0</v>
      </c>
      <c r="U200" s="64">
        <f t="shared" si="104"/>
        <v>0</v>
      </c>
      <c r="V200" s="64">
        <f t="shared" si="104"/>
        <v>0</v>
      </c>
      <c r="W200" s="64">
        <f t="shared" si="104"/>
        <v>0</v>
      </c>
      <c r="X200" s="64">
        <f t="shared" si="104"/>
        <v>0</v>
      </c>
      <c r="Y200" s="64">
        <f t="shared" si="104"/>
        <v>0</v>
      </c>
      <c r="Z200" s="64">
        <f t="shared" si="104"/>
        <v>0</v>
      </c>
      <c r="AA200" s="64">
        <f t="shared" si="104"/>
        <v>0</v>
      </c>
      <c r="AB200" s="64">
        <f t="shared" si="104"/>
        <v>0</v>
      </c>
      <c r="AC200" s="64">
        <f t="shared" si="104"/>
        <v>0</v>
      </c>
      <c r="AD200" s="64">
        <f t="shared" si="104"/>
        <v>0</v>
      </c>
      <c r="AE200" s="64">
        <f t="shared" si="104"/>
        <v>0</v>
      </c>
      <c r="AF200" s="64">
        <f t="shared" si="104"/>
        <v>0</v>
      </c>
      <c r="AG200" s="64">
        <f t="shared" si="104"/>
        <v>0</v>
      </c>
      <c r="AH200" s="64">
        <f t="shared" si="104"/>
        <v>0</v>
      </c>
      <c r="AI200" s="64">
        <f t="shared" si="104"/>
        <v>0</v>
      </c>
      <c r="AJ200" s="64">
        <f t="shared" si="104"/>
        <v>0</v>
      </c>
      <c r="AK200" s="64">
        <f t="shared" si="104"/>
        <v>0</v>
      </c>
      <c r="AL200" s="64">
        <f t="shared" si="104"/>
        <v>0</v>
      </c>
      <c r="AM200" s="64">
        <f t="shared" si="104"/>
        <v>0</v>
      </c>
      <c r="AN200" s="64">
        <f t="shared" si="104"/>
        <v>0</v>
      </c>
      <c r="AO200" s="64">
        <f t="shared" si="104"/>
        <v>0</v>
      </c>
      <c r="AP200" s="64">
        <f t="shared" si="104"/>
        <v>0</v>
      </c>
      <c r="AQ200" s="64">
        <f t="shared" si="104"/>
        <v>0</v>
      </c>
      <c r="AR200" s="64">
        <f t="shared" si="104"/>
        <v>0</v>
      </c>
      <c r="AS200" s="64">
        <f t="shared" si="104"/>
        <v>0</v>
      </c>
      <c r="AT200" s="64">
        <f t="shared" si="104"/>
        <v>0</v>
      </c>
      <c r="AU200" s="64">
        <f t="shared" si="104"/>
        <v>0</v>
      </c>
      <c r="AV200" s="64">
        <f t="shared" si="104"/>
        <v>0</v>
      </c>
      <c r="AW200" s="64">
        <f t="shared" si="104"/>
        <v>0</v>
      </c>
    </row>
    <row r="201" spans="1:49">
      <c r="A201" s="64"/>
      <c r="B201" s="64">
        <f t="shared" ref="B201:AW201" si="105">SUM(B194:B200)</f>
        <v>5</v>
      </c>
      <c r="C201" s="64">
        <f t="shared" si="105"/>
        <v>5</v>
      </c>
      <c r="D201" s="64">
        <f t="shared" si="105"/>
        <v>5</v>
      </c>
      <c r="E201" s="64">
        <f t="shared" si="105"/>
        <v>5</v>
      </c>
      <c r="F201" s="60">
        <f t="shared" si="105"/>
        <v>5</v>
      </c>
      <c r="G201" s="64">
        <f t="shared" si="105"/>
        <v>5</v>
      </c>
      <c r="H201" s="114">
        <f t="shared" si="105"/>
        <v>5</v>
      </c>
      <c r="I201" s="64">
        <f t="shared" si="105"/>
        <v>5</v>
      </c>
      <c r="J201" s="64">
        <f t="shared" si="105"/>
        <v>5</v>
      </c>
      <c r="K201" s="64">
        <f t="shared" si="105"/>
        <v>5</v>
      </c>
      <c r="L201" s="64">
        <f t="shared" si="105"/>
        <v>5</v>
      </c>
      <c r="M201" s="64">
        <f t="shared" si="105"/>
        <v>5</v>
      </c>
      <c r="N201" s="64">
        <f t="shared" si="105"/>
        <v>5</v>
      </c>
      <c r="O201" s="64">
        <f t="shared" si="105"/>
        <v>5</v>
      </c>
      <c r="P201" s="60">
        <f t="shared" si="105"/>
        <v>5</v>
      </c>
      <c r="Q201" s="64">
        <f t="shared" si="105"/>
        <v>5</v>
      </c>
      <c r="R201" s="64">
        <f t="shared" si="105"/>
        <v>5</v>
      </c>
      <c r="S201" s="64">
        <f t="shared" si="105"/>
        <v>5</v>
      </c>
      <c r="T201" s="64">
        <f t="shared" si="105"/>
        <v>5</v>
      </c>
      <c r="U201" s="64">
        <f t="shared" si="105"/>
        <v>5</v>
      </c>
      <c r="V201" s="64">
        <f t="shared" si="105"/>
        <v>5</v>
      </c>
      <c r="W201" s="64">
        <f t="shared" si="105"/>
        <v>5</v>
      </c>
      <c r="X201" s="64">
        <f t="shared" si="105"/>
        <v>5</v>
      </c>
      <c r="Y201" s="64">
        <f t="shared" si="105"/>
        <v>5</v>
      </c>
      <c r="Z201" s="64">
        <f t="shared" si="105"/>
        <v>5</v>
      </c>
      <c r="AA201" s="64">
        <f t="shared" si="105"/>
        <v>5</v>
      </c>
      <c r="AB201" s="64">
        <f t="shared" si="105"/>
        <v>5</v>
      </c>
      <c r="AC201" s="64">
        <f t="shared" si="105"/>
        <v>5</v>
      </c>
      <c r="AD201" s="64">
        <f t="shared" si="105"/>
        <v>5</v>
      </c>
      <c r="AE201" s="64">
        <f t="shared" si="105"/>
        <v>5</v>
      </c>
      <c r="AF201" s="64">
        <f t="shared" si="105"/>
        <v>5</v>
      </c>
      <c r="AG201" s="64">
        <f t="shared" si="105"/>
        <v>5</v>
      </c>
      <c r="AH201" s="64">
        <f t="shared" si="105"/>
        <v>5</v>
      </c>
      <c r="AI201" s="64">
        <f t="shared" si="105"/>
        <v>5</v>
      </c>
      <c r="AJ201" s="64">
        <f t="shared" si="105"/>
        <v>5</v>
      </c>
      <c r="AK201" s="64">
        <f t="shared" si="105"/>
        <v>5</v>
      </c>
      <c r="AL201" s="64">
        <f t="shared" si="105"/>
        <v>5</v>
      </c>
      <c r="AM201" s="64">
        <f t="shared" si="105"/>
        <v>5</v>
      </c>
      <c r="AN201" s="64">
        <f t="shared" si="105"/>
        <v>5</v>
      </c>
      <c r="AO201" s="64">
        <f t="shared" si="105"/>
        <v>5</v>
      </c>
      <c r="AP201" s="64">
        <f t="shared" si="105"/>
        <v>5</v>
      </c>
      <c r="AQ201" s="64">
        <f t="shared" si="105"/>
        <v>5</v>
      </c>
      <c r="AR201" s="64">
        <f t="shared" si="105"/>
        <v>5</v>
      </c>
      <c r="AS201" s="64">
        <f t="shared" si="105"/>
        <v>5</v>
      </c>
      <c r="AT201" s="64">
        <f t="shared" si="105"/>
        <v>5</v>
      </c>
      <c r="AU201" s="64">
        <f t="shared" si="105"/>
        <v>5</v>
      </c>
      <c r="AV201" s="64">
        <f t="shared" si="105"/>
        <v>5</v>
      </c>
      <c r="AW201" s="64">
        <f t="shared" si="105"/>
        <v>5</v>
      </c>
    </row>
    <row r="202" spans="1:49">
      <c r="A202" s="119" t="s">
        <v>71</v>
      </c>
      <c r="B202" s="64"/>
      <c r="C202" s="64"/>
      <c r="D202" s="64"/>
      <c r="E202" s="64"/>
      <c r="F202" s="60"/>
      <c r="G202" s="64"/>
      <c r="H202" s="114"/>
      <c r="I202" s="64"/>
      <c r="J202" s="64"/>
      <c r="K202" s="64"/>
      <c r="L202" s="64"/>
      <c r="M202" s="64"/>
      <c r="N202" s="64"/>
      <c r="O202" s="64"/>
      <c r="P202" s="60"/>
      <c r="Q202" s="64"/>
      <c r="R202" s="64"/>
      <c r="S202" s="64"/>
      <c r="T202" s="64"/>
      <c r="U202" s="64"/>
      <c r="V202" s="64"/>
      <c r="W202" s="64"/>
      <c r="X202" s="64"/>
      <c r="Y202" s="64"/>
      <c r="Z202" s="64"/>
      <c r="AA202" s="64"/>
      <c r="AB202" s="64"/>
      <c r="AC202" s="64"/>
      <c r="AD202" s="64"/>
      <c r="AE202" s="64"/>
      <c r="AF202" s="64"/>
      <c r="AG202" s="64"/>
      <c r="AH202" s="64"/>
      <c r="AI202" s="64"/>
      <c r="AJ202" s="64"/>
      <c r="AK202" s="64"/>
      <c r="AL202" s="64"/>
      <c r="AM202" s="64"/>
      <c r="AN202" s="64"/>
      <c r="AO202" s="64"/>
      <c r="AP202" s="64"/>
      <c r="AQ202" s="64"/>
      <c r="AR202" s="64"/>
      <c r="AS202" s="64"/>
      <c r="AT202" s="64"/>
      <c r="AU202" s="64"/>
      <c r="AV202" s="64"/>
      <c r="AW202" s="64"/>
    </row>
    <row r="203" spans="1:49">
      <c r="A203" s="64" t="s">
        <v>72</v>
      </c>
      <c r="B203" s="64">
        <f t="shared" ref="B203:AW203" si="106">B25/71.85*23/B$185-B199</f>
        <v>0.17654350669853747</v>
      </c>
      <c r="C203" s="64">
        <f t="shared" si="106"/>
        <v>0.212185489611596</v>
      </c>
      <c r="D203" s="64">
        <f t="shared" si="106"/>
        <v>0.1598626100789402</v>
      </c>
      <c r="E203" s="64">
        <f t="shared" si="106"/>
        <v>0.15925704298719645</v>
      </c>
      <c r="F203" s="60">
        <f t="shared" si="106"/>
        <v>0.18895417253738866</v>
      </c>
      <c r="G203" s="64">
        <f t="shared" si="106"/>
        <v>9.9735870182958486E-2</v>
      </c>
      <c r="H203" s="114">
        <f t="shared" si="106"/>
        <v>0.13674844489693982</v>
      </c>
      <c r="I203" s="64">
        <f t="shared" si="106"/>
        <v>0.1562346089048976</v>
      </c>
      <c r="J203" s="64">
        <f t="shared" si="106"/>
        <v>0.18303359269653319</v>
      </c>
      <c r="K203" s="64">
        <f t="shared" si="106"/>
        <v>0.18635110208673122</v>
      </c>
      <c r="L203" s="64">
        <f t="shared" si="106"/>
        <v>0.12739855707818526</v>
      </c>
      <c r="M203" s="64">
        <f t="shared" si="106"/>
        <v>0.19564438107666815</v>
      </c>
      <c r="N203" s="64">
        <f t="shared" si="106"/>
        <v>0.16952415301455903</v>
      </c>
      <c r="O203" s="64">
        <f t="shared" si="106"/>
        <v>0.14486895999657157</v>
      </c>
      <c r="P203" s="60">
        <f t="shared" si="106"/>
        <v>7.7810339839549991E-2</v>
      </c>
      <c r="Q203" s="64">
        <f t="shared" si="106"/>
        <v>0.13949491020080762</v>
      </c>
      <c r="R203" s="64">
        <f t="shared" si="106"/>
        <v>0.10823454568242763</v>
      </c>
      <c r="S203" s="64">
        <f t="shared" si="106"/>
        <v>0.14039487287484453</v>
      </c>
      <c r="T203" s="64">
        <f t="shared" si="106"/>
        <v>0.1599804415218935</v>
      </c>
      <c r="U203" s="64">
        <f t="shared" si="106"/>
        <v>0.11974700932743709</v>
      </c>
      <c r="V203" s="64">
        <f t="shared" si="106"/>
        <v>0.17913405137276572</v>
      </c>
      <c r="W203" s="64">
        <f t="shared" si="106"/>
        <v>0.17867758757789964</v>
      </c>
      <c r="X203" s="64">
        <f t="shared" si="106"/>
        <v>0.19723610155399252</v>
      </c>
      <c r="Y203" s="64">
        <f t="shared" si="106"/>
        <v>0.14923963126238515</v>
      </c>
      <c r="Z203" s="64">
        <f t="shared" si="106"/>
        <v>0.15464485125364247</v>
      </c>
      <c r="AA203" s="64">
        <f t="shared" si="106"/>
        <v>0.16963618803105929</v>
      </c>
      <c r="AB203" s="64">
        <f t="shared" si="106"/>
        <v>0.1529251244690315</v>
      </c>
      <c r="AC203" s="64">
        <f t="shared" si="106"/>
        <v>0.18172475362783169</v>
      </c>
      <c r="AD203" s="64">
        <f t="shared" si="106"/>
        <v>0.18643798379731846</v>
      </c>
      <c r="AE203" s="64">
        <f t="shared" si="106"/>
        <v>0.18047477052878946</v>
      </c>
      <c r="AF203" s="64">
        <f t="shared" si="106"/>
        <v>9.1438412099272171E-2</v>
      </c>
      <c r="AG203" s="64">
        <f t="shared" si="106"/>
        <v>0.17933258473861224</v>
      </c>
      <c r="AH203" s="64">
        <f t="shared" si="106"/>
        <v>0.17446155926896045</v>
      </c>
      <c r="AI203" s="64">
        <f t="shared" si="106"/>
        <v>0.18412743068443138</v>
      </c>
      <c r="AJ203" s="64">
        <f t="shared" si="106"/>
        <v>0.19427474442712533</v>
      </c>
      <c r="AK203" s="64">
        <f t="shared" si="106"/>
        <v>0.16434064760258327</v>
      </c>
      <c r="AL203" s="64">
        <f t="shared" si="106"/>
        <v>0.17140505085253821</v>
      </c>
      <c r="AM203" s="64">
        <f t="shared" si="106"/>
        <v>0.16799757333863519</v>
      </c>
      <c r="AN203" s="64">
        <f t="shared" si="106"/>
        <v>0.16850808551767371</v>
      </c>
      <c r="AO203" s="64">
        <f t="shared" si="106"/>
        <v>0.1358659036612444</v>
      </c>
      <c r="AP203" s="64">
        <f t="shared" si="106"/>
        <v>0.12172111337279956</v>
      </c>
      <c r="AQ203" s="64">
        <f t="shared" si="106"/>
        <v>0.16275645052274346</v>
      </c>
      <c r="AR203" s="64">
        <f t="shared" si="106"/>
        <v>0.16388592889967057</v>
      </c>
      <c r="AS203" s="64">
        <f t="shared" si="106"/>
        <v>0.17496194340191895</v>
      </c>
      <c r="AT203" s="64">
        <f t="shared" si="106"/>
        <v>0.15610931459000077</v>
      </c>
      <c r="AU203" s="64">
        <f t="shared" si="106"/>
        <v>0.15087606630987027</v>
      </c>
      <c r="AV203" s="64">
        <f t="shared" si="106"/>
        <v>0.15754114014950305</v>
      </c>
      <c r="AW203" s="64">
        <f t="shared" si="106"/>
        <v>0.18555593334242637</v>
      </c>
    </row>
    <row r="204" spans="1:49">
      <c r="A204" s="64" t="s">
        <v>70</v>
      </c>
      <c r="B204" s="64">
        <f t="shared" ref="B204:AW204" si="107">IF(B203+B28/56.08*23/B$185-B200&lt;=2,B28/56.08*23/B$185-B200,2-B203)</f>
        <v>1.8234564933014625</v>
      </c>
      <c r="C204" s="64">
        <f t="shared" si="107"/>
        <v>1.787814510388404</v>
      </c>
      <c r="D204" s="64">
        <f t="shared" si="107"/>
        <v>1.8401373899210598</v>
      </c>
      <c r="E204" s="64">
        <f t="shared" si="107"/>
        <v>1.8407429570128035</v>
      </c>
      <c r="F204" s="60">
        <f t="shared" si="107"/>
        <v>1.8110458274626113</v>
      </c>
      <c r="G204" s="64">
        <f t="shared" si="107"/>
        <v>1.9002641298170415</v>
      </c>
      <c r="H204" s="114">
        <f t="shared" si="107"/>
        <v>1.8632515551030602</v>
      </c>
      <c r="I204" s="64">
        <f t="shared" si="107"/>
        <v>1.8437653910951024</v>
      </c>
      <c r="J204" s="64">
        <f t="shared" si="107"/>
        <v>1.8169664073034668</v>
      </c>
      <c r="K204" s="64">
        <f t="shared" si="107"/>
        <v>1.8136488979132688</v>
      </c>
      <c r="L204" s="64">
        <f t="shared" si="107"/>
        <v>1.8726014429218147</v>
      </c>
      <c r="M204" s="64">
        <f t="shared" si="107"/>
        <v>1.8043556189233318</v>
      </c>
      <c r="N204" s="64">
        <f t="shared" si="107"/>
        <v>1.830475846985441</v>
      </c>
      <c r="O204" s="64">
        <f t="shared" si="107"/>
        <v>1.8551310400034284</v>
      </c>
      <c r="P204" s="60">
        <f t="shared" si="107"/>
        <v>1.92218966016045</v>
      </c>
      <c r="Q204" s="64">
        <f t="shared" si="107"/>
        <v>1.8605050897991924</v>
      </c>
      <c r="R204" s="64">
        <f t="shared" si="107"/>
        <v>1.8917654543175724</v>
      </c>
      <c r="S204" s="64">
        <f t="shared" si="107"/>
        <v>1.8596051271251555</v>
      </c>
      <c r="T204" s="64">
        <f t="shared" si="107"/>
        <v>1.8400195584781065</v>
      </c>
      <c r="U204" s="64">
        <f t="shared" si="107"/>
        <v>1.8802529906725629</v>
      </c>
      <c r="V204" s="64">
        <f t="shared" si="107"/>
        <v>1.8208659486272343</v>
      </c>
      <c r="W204" s="64">
        <f t="shared" si="107"/>
        <v>1.8213224124221004</v>
      </c>
      <c r="X204" s="64">
        <f t="shared" si="107"/>
        <v>1.8027638984460075</v>
      </c>
      <c r="Y204" s="64">
        <f t="shared" si="107"/>
        <v>1.8507603687376148</v>
      </c>
      <c r="Z204" s="64">
        <f t="shared" si="107"/>
        <v>1.8453551487463575</v>
      </c>
      <c r="AA204" s="64">
        <f t="shared" si="107"/>
        <v>1.8303638119689407</v>
      </c>
      <c r="AB204" s="64">
        <f t="shared" si="107"/>
        <v>1.8470748755309685</v>
      </c>
      <c r="AC204" s="64">
        <f t="shared" si="107"/>
        <v>1.8182752463721683</v>
      </c>
      <c r="AD204" s="64">
        <f t="shared" si="107"/>
        <v>1.8135620162026815</v>
      </c>
      <c r="AE204" s="64">
        <f t="shared" si="107"/>
        <v>1.8195252294712105</v>
      </c>
      <c r="AF204" s="64">
        <f t="shared" si="107"/>
        <v>1.9085615879007278</v>
      </c>
      <c r="AG204" s="64">
        <f t="shared" si="107"/>
        <v>1.8206674152613878</v>
      </c>
      <c r="AH204" s="64">
        <f t="shared" si="107"/>
        <v>1.8255384407310395</v>
      </c>
      <c r="AI204" s="64">
        <f t="shared" si="107"/>
        <v>1.8158725693155686</v>
      </c>
      <c r="AJ204" s="64">
        <f t="shared" si="107"/>
        <v>1.8057252555728747</v>
      </c>
      <c r="AK204" s="64">
        <f t="shared" si="107"/>
        <v>1.8356593523974167</v>
      </c>
      <c r="AL204" s="64">
        <f t="shared" si="107"/>
        <v>1.8285949491474618</v>
      </c>
      <c r="AM204" s="64">
        <f t="shared" si="107"/>
        <v>1.8320024266613648</v>
      </c>
      <c r="AN204" s="64">
        <f t="shared" si="107"/>
        <v>1.8314919144823263</v>
      </c>
      <c r="AO204" s="64">
        <f t="shared" si="107"/>
        <v>1.8641340963387556</v>
      </c>
      <c r="AP204" s="64">
        <f t="shared" si="107"/>
        <v>1.8782788866272004</v>
      </c>
      <c r="AQ204" s="64">
        <f t="shared" si="107"/>
        <v>1.8372435494772565</v>
      </c>
      <c r="AR204" s="64">
        <f t="shared" si="107"/>
        <v>1.8361140711003294</v>
      </c>
      <c r="AS204" s="64">
        <f t="shared" si="107"/>
        <v>1.825038056598081</v>
      </c>
      <c r="AT204" s="64">
        <f t="shared" si="107"/>
        <v>1.8438906854099992</v>
      </c>
      <c r="AU204" s="64">
        <f t="shared" si="107"/>
        <v>1.8491239336901297</v>
      </c>
      <c r="AV204" s="64">
        <f t="shared" si="107"/>
        <v>1.842458859850497</v>
      </c>
      <c r="AW204" s="64">
        <f t="shared" si="107"/>
        <v>1.8144440666575736</v>
      </c>
    </row>
    <row r="205" spans="1:49">
      <c r="A205" s="64" t="s">
        <v>73</v>
      </c>
      <c r="B205" s="119">
        <f t="shared" ref="B205:AW205" si="108">IF(2-B203-B204&gt;=0,2-B203-B204,0)</f>
        <v>0</v>
      </c>
      <c r="C205" s="119">
        <f t="shared" si="108"/>
        <v>0</v>
      </c>
      <c r="D205" s="119">
        <f t="shared" si="108"/>
        <v>0</v>
      </c>
      <c r="E205" s="119">
        <f t="shared" si="108"/>
        <v>0</v>
      </c>
      <c r="F205" s="81">
        <f t="shared" si="108"/>
        <v>0</v>
      </c>
      <c r="G205" s="119">
        <f t="shared" si="108"/>
        <v>0</v>
      </c>
      <c r="H205" s="124">
        <f t="shared" si="108"/>
        <v>0</v>
      </c>
      <c r="I205" s="119">
        <f t="shared" si="108"/>
        <v>0</v>
      </c>
      <c r="J205" s="119">
        <f t="shared" si="108"/>
        <v>0</v>
      </c>
      <c r="K205" s="119">
        <f t="shared" si="108"/>
        <v>0</v>
      </c>
      <c r="L205" s="119">
        <f t="shared" si="108"/>
        <v>0</v>
      </c>
      <c r="M205" s="119">
        <f t="shared" si="108"/>
        <v>0</v>
      </c>
      <c r="N205" s="119">
        <f t="shared" si="108"/>
        <v>0</v>
      </c>
      <c r="O205" s="119">
        <f t="shared" si="108"/>
        <v>0</v>
      </c>
      <c r="P205" s="81">
        <f t="shared" si="108"/>
        <v>0</v>
      </c>
      <c r="Q205" s="119">
        <f t="shared" si="108"/>
        <v>0</v>
      </c>
      <c r="R205" s="119">
        <f t="shared" si="108"/>
        <v>0</v>
      </c>
      <c r="S205" s="64">
        <f t="shared" si="108"/>
        <v>0</v>
      </c>
      <c r="T205" s="64">
        <f t="shared" si="108"/>
        <v>0</v>
      </c>
      <c r="U205" s="64">
        <f t="shared" si="108"/>
        <v>0</v>
      </c>
      <c r="V205" s="64">
        <f t="shared" si="108"/>
        <v>0</v>
      </c>
      <c r="W205" s="64">
        <f t="shared" si="108"/>
        <v>0</v>
      </c>
      <c r="X205" s="64">
        <f t="shared" si="108"/>
        <v>0</v>
      </c>
      <c r="Y205" s="64">
        <f t="shared" si="108"/>
        <v>0</v>
      </c>
      <c r="Z205" s="64">
        <f t="shared" si="108"/>
        <v>0</v>
      </c>
      <c r="AA205" s="64">
        <f t="shared" si="108"/>
        <v>0</v>
      </c>
      <c r="AB205" s="64">
        <f t="shared" si="108"/>
        <v>0</v>
      </c>
      <c r="AC205" s="64">
        <f t="shared" si="108"/>
        <v>0</v>
      </c>
      <c r="AD205" s="64">
        <f t="shared" si="108"/>
        <v>0</v>
      </c>
      <c r="AE205" s="64">
        <f t="shared" si="108"/>
        <v>0</v>
      </c>
      <c r="AF205" s="64">
        <f t="shared" si="108"/>
        <v>0</v>
      </c>
      <c r="AG205" s="64">
        <f t="shared" si="108"/>
        <v>0</v>
      </c>
      <c r="AH205" s="64">
        <f t="shared" si="108"/>
        <v>0</v>
      </c>
      <c r="AI205" s="64">
        <f t="shared" si="108"/>
        <v>0</v>
      </c>
      <c r="AJ205" s="64">
        <f t="shared" si="108"/>
        <v>0</v>
      </c>
      <c r="AK205" s="64">
        <f t="shared" si="108"/>
        <v>0</v>
      </c>
      <c r="AL205" s="64">
        <f t="shared" si="108"/>
        <v>0</v>
      </c>
      <c r="AM205" s="64">
        <f t="shared" si="108"/>
        <v>0</v>
      </c>
      <c r="AN205" s="64">
        <f t="shared" si="108"/>
        <v>0</v>
      </c>
      <c r="AO205" s="64">
        <f t="shared" si="108"/>
        <v>0</v>
      </c>
      <c r="AP205" s="64">
        <f t="shared" si="108"/>
        <v>0</v>
      </c>
      <c r="AQ205" s="64">
        <f t="shared" si="108"/>
        <v>0</v>
      </c>
      <c r="AR205" s="64">
        <f t="shared" si="108"/>
        <v>0</v>
      </c>
      <c r="AS205" s="64">
        <f t="shared" si="108"/>
        <v>0</v>
      </c>
      <c r="AT205" s="64">
        <f t="shared" si="108"/>
        <v>0</v>
      </c>
      <c r="AU205" s="64">
        <f t="shared" si="108"/>
        <v>0</v>
      </c>
      <c r="AV205" s="64">
        <f t="shared" si="108"/>
        <v>0</v>
      </c>
      <c r="AW205" s="64">
        <f t="shared" si="108"/>
        <v>0</v>
      </c>
    </row>
    <row r="206" spans="1:49">
      <c r="A206" s="64"/>
      <c r="B206" s="64">
        <f t="shared" ref="B206:AW206" si="109">SUM(B203:B205)</f>
        <v>2</v>
      </c>
      <c r="C206" s="64">
        <f t="shared" si="109"/>
        <v>2</v>
      </c>
      <c r="D206" s="64">
        <f t="shared" si="109"/>
        <v>2</v>
      </c>
      <c r="E206" s="64">
        <f t="shared" si="109"/>
        <v>2</v>
      </c>
      <c r="F206" s="60">
        <f t="shared" si="109"/>
        <v>2</v>
      </c>
      <c r="G206" s="64">
        <f t="shared" si="109"/>
        <v>2</v>
      </c>
      <c r="H206" s="114">
        <f t="shared" si="109"/>
        <v>2</v>
      </c>
      <c r="I206" s="64">
        <f t="shared" si="109"/>
        <v>2</v>
      </c>
      <c r="J206" s="64">
        <f t="shared" si="109"/>
        <v>2</v>
      </c>
      <c r="K206" s="64">
        <f t="shared" si="109"/>
        <v>2</v>
      </c>
      <c r="L206" s="64">
        <f t="shared" si="109"/>
        <v>2</v>
      </c>
      <c r="M206" s="64">
        <f t="shared" si="109"/>
        <v>2</v>
      </c>
      <c r="N206" s="64">
        <f t="shared" si="109"/>
        <v>2</v>
      </c>
      <c r="O206" s="64">
        <f t="shared" si="109"/>
        <v>2</v>
      </c>
      <c r="P206" s="60">
        <f t="shared" si="109"/>
        <v>2</v>
      </c>
      <c r="Q206" s="64">
        <f t="shared" si="109"/>
        <v>2</v>
      </c>
      <c r="R206" s="64">
        <f t="shared" si="109"/>
        <v>2</v>
      </c>
      <c r="S206" s="64">
        <f t="shared" si="109"/>
        <v>2</v>
      </c>
      <c r="T206" s="64">
        <f t="shared" si="109"/>
        <v>2</v>
      </c>
      <c r="U206" s="64">
        <f t="shared" si="109"/>
        <v>2</v>
      </c>
      <c r="V206" s="64">
        <f t="shared" si="109"/>
        <v>2</v>
      </c>
      <c r="W206" s="64">
        <f t="shared" si="109"/>
        <v>2</v>
      </c>
      <c r="X206" s="64">
        <f t="shared" si="109"/>
        <v>2</v>
      </c>
      <c r="Y206" s="64">
        <f t="shared" si="109"/>
        <v>2</v>
      </c>
      <c r="Z206" s="64">
        <f t="shared" si="109"/>
        <v>2</v>
      </c>
      <c r="AA206" s="64">
        <f t="shared" si="109"/>
        <v>2</v>
      </c>
      <c r="AB206" s="64">
        <f t="shared" si="109"/>
        <v>2</v>
      </c>
      <c r="AC206" s="64">
        <f t="shared" si="109"/>
        <v>2</v>
      </c>
      <c r="AD206" s="64">
        <f t="shared" si="109"/>
        <v>2</v>
      </c>
      <c r="AE206" s="64">
        <f t="shared" si="109"/>
        <v>2</v>
      </c>
      <c r="AF206" s="64">
        <f t="shared" si="109"/>
        <v>2</v>
      </c>
      <c r="AG206" s="64">
        <f t="shared" si="109"/>
        <v>2</v>
      </c>
      <c r="AH206" s="64">
        <f t="shared" si="109"/>
        <v>2</v>
      </c>
      <c r="AI206" s="64">
        <f t="shared" si="109"/>
        <v>2</v>
      </c>
      <c r="AJ206" s="64">
        <f t="shared" si="109"/>
        <v>2</v>
      </c>
      <c r="AK206" s="64">
        <f t="shared" si="109"/>
        <v>2</v>
      </c>
      <c r="AL206" s="64">
        <f t="shared" si="109"/>
        <v>2</v>
      </c>
      <c r="AM206" s="64">
        <f t="shared" si="109"/>
        <v>2</v>
      </c>
      <c r="AN206" s="64">
        <f t="shared" si="109"/>
        <v>2</v>
      </c>
      <c r="AO206" s="64">
        <f t="shared" si="109"/>
        <v>2</v>
      </c>
      <c r="AP206" s="64">
        <f t="shared" si="109"/>
        <v>2</v>
      </c>
      <c r="AQ206" s="64">
        <f t="shared" si="109"/>
        <v>2</v>
      </c>
      <c r="AR206" s="64">
        <f t="shared" si="109"/>
        <v>2</v>
      </c>
      <c r="AS206" s="64">
        <f t="shared" si="109"/>
        <v>2</v>
      </c>
      <c r="AT206" s="64">
        <f t="shared" si="109"/>
        <v>2</v>
      </c>
      <c r="AU206" s="64">
        <f t="shared" si="109"/>
        <v>2</v>
      </c>
      <c r="AV206" s="64">
        <f t="shared" si="109"/>
        <v>2</v>
      </c>
      <c r="AW206" s="64">
        <f t="shared" si="109"/>
        <v>2</v>
      </c>
    </row>
    <row r="207" spans="1:49">
      <c r="A207" s="119" t="s">
        <v>74</v>
      </c>
      <c r="B207" s="64"/>
      <c r="C207" s="64"/>
      <c r="D207" s="64"/>
      <c r="E207" s="64"/>
      <c r="F207" s="60"/>
      <c r="G207" s="64"/>
      <c r="H207" s="114"/>
      <c r="I207" s="64"/>
      <c r="J207" s="64"/>
      <c r="K207" s="64"/>
      <c r="L207" s="64"/>
      <c r="M207" s="64"/>
      <c r="N207" s="64"/>
      <c r="O207" s="64"/>
      <c r="P207" s="60"/>
      <c r="Q207" s="64"/>
      <c r="R207" s="64"/>
      <c r="S207" s="64"/>
      <c r="T207" s="64"/>
      <c r="U207" s="64"/>
      <c r="V207" s="64"/>
      <c r="W207" s="64"/>
      <c r="X207" s="64"/>
      <c r="Y207" s="64"/>
      <c r="Z207" s="64"/>
      <c r="AA207" s="64"/>
      <c r="AB207" s="64"/>
      <c r="AC207" s="64"/>
      <c r="AD207" s="64"/>
      <c r="AE207" s="64"/>
      <c r="AF207" s="64"/>
      <c r="AG207" s="64"/>
      <c r="AH207" s="64"/>
      <c r="AI207" s="64"/>
      <c r="AJ207" s="64"/>
      <c r="AK207" s="64"/>
      <c r="AL207" s="64"/>
      <c r="AM207" s="64"/>
      <c r="AN207" s="64"/>
      <c r="AO207" s="64"/>
      <c r="AP207" s="64"/>
      <c r="AQ207" s="64"/>
      <c r="AR207" s="64"/>
      <c r="AS207" s="64"/>
      <c r="AT207" s="64"/>
      <c r="AU207" s="64"/>
      <c r="AV207" s="64"/>
      <c r="AW207" s="64"/>
    </row>
    <row r="208" spans="1:49">
      <c r="A208" s="38" t="s">
        <v>70</v>
      </c>
      <c r="B208" s="64">
        <f t="shared" ref="B208:AW208" si="110">B28/56.08*23/B$185-B204-B200</f>
        <v>0.11451216545910081</v>
      </c>
      <c r="C208" s="64">
        <f t="shared" si="110"/>
        <v>0.13479558476368303</v>
      </c>
      <c r="D208" s="64">
        <f t="shared" si="110"/>
        <v>0.13367104105524419</v>
      </c>
      <c r="E208" s="64">
        <f t="shared" si="110"/>
        <v>0.10537000958139719</v>
      </c>
      <c r="F208" s="60">
        <f t="shared" si="110"/>
        <v>0.15262461675814065</v>
      </c>
      <c r="G208" s="64">
        <f t="shared" si="110"/>
        <v>2.3232721854543614E-2</v>
      </c>
      <c r="H208" s="114">
        <f t="shared" si="110"/>
        <v>0.12457006802241022</v>
      </c>
      <c r="I208" s="64">
        <f t="shared" si="110"/>
        <v>9.1844475304230233E-2</v>
      </c>
      <c r="J208" s="64">
        <f t="shared" si="110"/>
        <v>0.10565644042379274</v>
      </c>
      <c r="K208" s="64">
        <f t="shared" si="110"/>
        <v>0.12773048999894798</v>
      </c>
      <c r="L208" s="64">
        <f t="shared" si="110"/>
        <v>8.9630146426145085E-2</v>
      </c>
      <c r="M208" s="64">
        <f t="shared" si="110"/>
        <v>0.12452512080888445</v>
      </c>
      <c r="N208" s="64">
        <f t="shared" si="110"/>
        <v>5.2747647577069179E-2</v>
      </c>
      <c r="O208" s="64">
        <f t="shared" si="110"/>
        <v>0.13862442841508571</v>
      </c>
      <c r="P208" s="60">
        <f t="shared" si="110"/>
        <v>8.6883776109746735E-2</v>
      </c>
      <c r="Q208" s="64">
        <f t="shared" si="110"/>
        <v>0.12439618442078215</v>
      </c>
      <c r="R208" s="64">
        <f t="shared" si="110"/>
        <v>6.3828955619033678E-2</v>
      </c>
      <c r="S208" s="64">
        <f t="shared" si="110"/>
        <v>8.9883258298955271E-2</v>
      </c>
      <c r="T208" s="64">
        <f t="shared" si="110"/>
        <v>0.13926704676512536</v>
      </c>
      <c r="U208" s="64">
        <f t="shared" si="110"/>
        <v>5.2165137430952635E-2</v>
      </c>
      <c r="V208" s="64">
        <f t="shared" si="110"/>
        <v>0.1089856124586881</v>
      </c>
      <c r="W208" s="64">
        <f t="shared" si="110"/>
        <v>9.6150711995659943E-2</v>
      </c>
      <c r="X208" s="64">
        <f t="shared" si="110"/>
        <v>0.11612610254630495</v>
      </c>
      <c r="Y208" s="64">
        <f t="shared" si="110"/>
        <v>0.11030492161006844</v>
      </c>
      <c r="Z208" s="64">
        <f t="shared" si="110"/>
        <v>8.0992699419894398E-2</v>
      </c>
      <c r="AA208" s="64">
        <f t="shared" si="110"/>
        <v>0.11536035122263666</v>
      </c>
      <c r="AB208" s="64">
        <f t="shared" si="110"/>
        <v>0.10783209755040879</v>
      </c>
      <c r="AC208" s="64">
        <f t="shared" si="110"/>
        <v>6.9361155766026528E-2</v>
      </c>
      <c r="AD208" s="64">
        <f t="shared" si="110"/>
        <v>0.13941139634884059</v>
      </c>
      <c r="AE208" s="64">
        <f t="shared" si="110"/>
        <v>8.3096920212981651E-2</v>
      </c>
      <c r="AF208" s="64">
        <f t="shared" si="110"/>
        <v>2.8801329659920327E-2</v>
      </c>
      <c r="AG208" s="64">
        <f t="shared" si="110"/>
        <v>0.11994189310321768</v>
      </c>
      <c r="AH208" s="64">
        <f t="shared" si="110"/>
        <v>0.1145571374969554</v>
      </c>
      <c r="AI208" s="64">
        <f t="shared" si="110"/>
        <v>0.11606064491543178</v>
      </c>
      <c r="AJ208" s="64">
        <f t="shared" si="110"/>
        <v>0.11449956790428395</v>
      </c>
      <c r="AK208" s="64">
        <f t="shared" si="110"/>
        <v>9.0460070371078061E-2</v>
      </c>
      <c r="AL208" s="64">
        <f t="shared" si="110"/>
        <v>0.11081907315348571</v>
      </c>
      <c r="AM208" s="64">
        <f t="shared" si="110"/>
        <v>0.10129478817497062</v>
      </c>
      <c r="AN208" s="64">
        <f t="shared" si="110"/>
        <v>0.11818339639895159</v>
      </c>
      <c r="AO208" s="64">
        <f t="shared" si="110"/>
        <v>7.0339484581401601E-2</v>
      </c>
      <c r="AP208" s="64">
        <f t="shared" si="110"/>
        <v>8.9752669526452999E-2</v>
      </c>
      <c r="AQ208" s="64">
        <f t="shared" si="110"/>
        <v>0.10449329672987173</v>
      </c>
      <c r="AR208" s="64">
        <f t="shared" si="110"/>
        <v>0.10949347915008167</v>
      </c>
      <c r="AS208" s="64">
        <f t="shared" si="110"/>
        <v>5.150855145695532E-2</v>
      </c>
      <c r="AT208" s="64">
        <f t="shared" si="110"/>
        <v>0.11115061574432206</v>
      </c>
      <c r="AU208" s="64">
        <f t="shared" si="110"/>
        <v>7.9860190242813545E-2</v>
      </c>
      <c r="AV208" s="64">
        <f t="shared" si="110"/>
        <v>0.11113687582382403</v>
      </c>
      <c r="AW208" s="64">
        <f t="shared" si="110"/>
        <v>0.11005517603939241</v>
      </c>
    </row>
    <row r="209" spans="1:49">
      <c r="A209" s="64" t="s">
        <v>73</v>
      </c>
      <c r="B209" s="64">
        <f t="shared" ref="B209:AW209" si="111">B29/61.982*23/B$185*2-B205</f>
        <v>0.22228060310226705</v>
      </c>
      <c r="C209" s="64">
        <f t="shared" si="111"/>
        <v>0.23384569930320306</v>
      </c>
      <c r="D209" s="64">
        <f t="shared" si="111"/>
        <v>0.23752995363490542</v>
      </c>
      <c r="E209" s="64">
        <f t="shared" si="111"/>
        <v>0.2026111771288216</v>
      </c>
      <c r="F209" s="60">
        <f t="shared" si="111"/>
        <v>0.20797789360645735</v>
      </c>
      <c r="G209" s="64">
        <f t="shared" si="111"/>
        <v>0.25493069911567545</v>
      </c>
      <c r="H209" s="114">
        <f t="shared" si="111"/>
        <v>0.2153812902814925</v>
      </c>
      <c r="I209" s="64">
        <f t="shared" si="111"/>
        <v>0.28011136309796286</v>
      </c>
      <c r="J209" s="64">
        <f t="shared" si="111"/>
        <v>0.30560916166526386</v>
      </c>
      <c r="K209" s="64">
        <f t="shared" si="111"/>
        <v>0.27332143456042701</v>
      </c>
      <c r="L209" s="64">
        <f t="shared" si="111"/>
        <v>0.26464450522143745</v>
      </c>
      <c r="M209" s="64">
        <f t="shared" si="111"/>
        <v>0.26779612930545271</v>
      </c>
      <c r="N209" s="64">
        <f t="shared" si="111"/>
        <v>0.29175086361268943</v>
      </c>
      <c r="O209" s="64">
        <f t="shared" si="111"/>
        <v>0.23469385618796371</v>
      </c>
      <c r="P209" s="60">
        <f t="shared" si="111"/>
        <v>0.15677623908916655</v>
      </c>
      <c r="Q209" s="64">
        <f t="shared" si="111"/>
        <v>0.20855393774392389</v>
      </c>
      <c r="R209" s="64">
        <f t="shared" si="111"/>
        <v>0.24237545791442924</v>
      </c>
      <c r="S209" s="64">
        <f t="shared" si="111"/>
        <v>0.21246415077427594</v>
      </c>
      <c r="T209" s="64">
        <f t="shared" si="111"/>
        <v>0.22760666259601156</v>
      </c>
      <c r="U209" s="64">
        <f t="shared" si="111"/>
        <v>0.23506894910132836</v>
      </c>
      <c r="V209" s="64">
        <f t="shared" si="111"/>
        <v>0.19988955538937106</v>
      </c>
      <c r="W209" s="64">
        <f t="shared" si="111"/>
        <v>0.22217658810231888</v>
      </c>
      <c r="X209" s="64">
        <f t="shared" si="111"/>
        <v>0.22929891899208199</v>
      </c>
      <c r="Y209" s="64">
        <f t="shared" si="111"/>
        <v>0.25355288402041853</v>
      </c>
      <c r="Z209" s="64">
        <f t="shared" si="111"/>
        <v>0.23867313120018968</v>
      </c>
      <c r="AA209" s="64">
        <f t="shared" si="111"/>
        <v>0.15023908536643693</v>
      </c>
      <c r="AB209" s="64">
        <f t="shared" si="111"/>
        <v>0.24349740702555686</v>
      </c>
      <c r="AC209" s="64">
        <f t="shared" si="111"/>
        <v>0.25944611033078058</v>
      </c>
      <c r="AD209" s="64">
        <f t="shared" si="111"/>
        <v>0.17029647002132159</v>
      </c>
      <c r="AE209" s="64">
        <f t="shared" si="111"/>
        <v>0.271591697626822</v>
      </c>
      <c r="AF209" s="64">
        <f t="shared" si="111"/>
        <v>0.290174210208271</v>
      </c>
      <c r="AG209" s="64">
        <f t="shared" si="111"/>
        <v>0.18262170681122519</v>
      </c>
      <c r="AH209" s="64">
        <f t="shared" si="111"/>
        <v>0.22130451343750393</v>
      </c>
      <c r="AI209" s="64">
        <f t="shared" si="111"/>
        <v>0.26549879551516886</v>
      </c>
      <c r="AJ209" s="64">
        <f t="shared" si="111"/>
        <v>0.24117862347567254</v>
      </c>
      <c r="AK209" s="64">
        <f t="shared" si="111"/>
        <v>0.25687750097791684</v>
      </c>
      <c r="AL209" s="64">
        <f t="shared" si="111"/>
        <v>0.20330305558854272</v>
      </c>
      <c r="AM209" s="64">
        <f t="shared" si="111"/>
        <v>0.20991791735026535</v>
      </c>
      <c r="AN209" s="64">
        <f t="shared" si="111"/>
        <v>0.21682288082748211</v>
      </c>
      <c r="AO209" s="64">
        <f t="shared" si="111"/>
        <v>0.27791966498531534</v>
      </c>
      <c r="AP209" s="64">
        <f t="shared" si="111"/>
        <v>0.23486066902151947</v>
      </c>
      <c r="AQ209" s="64">
        <f t="shared" si="111"/>
        <v>0.22857637696353142</v>
      </c>
      <c r="AR209" s="64">
        <f t="shared" si="111"/>
        <v>0.20102274980247337</v>
      </c>
      <c r="AS209" s="64">
        <f t="shared" si="111"/>
        <v>0.21323160196778698</v>
      </c>
      <c r="AT209" s="64">
        <f t="shared" si="111"/>
        <v>0.17453720860728478</v>
      </c>
      <c r="AU209" s="64">
        <f t="shared" si="111"/>
        <v>0.27405879670986361</v>
      </c>
      <c r="AV209" s="64">
        <f t="shared" si="111"/>
        <v>0.19749350965207343</v>
      </c>
      <c r="AW209" s="64">
        <f t="shared" si="111"/>
        <v>0.28414961677290623</v>
      </c>
    </row>
    <row r="210" spans="1:49">
      <c r="A210" s="64" t="s">
        <v>75</v>
      </c>
      <c r="B210" s="119">
        <f t="shared" ref="B210:AW210" si="112">B30/94.2*23/B$185*2</f>
        <v>0.10985407492277977</v>
      </c>
      <c r="C210" s="119">
        <f t="shared" si="112"/>
        <v>0.12535049885343288</v>
      </c>
      <c r="D210" s="119">
        <f t="shared" si="112"/>
        <v>9.959133279731168E-2</v>
      </c>
      <c r="E210" s="119">
        <f t="shared" si="112"/>
        <v>9.8710104559749046E-2</v>
      </c>
      <c r="F210" s="81">
        <f t="shared" si="112"/>
        <v>9.4261375837571548E-2</v>
      </c>
      <c r="G210" s="119">
        <f t="shared" si="112"/>
        <v>0.15898531178129344</v>
      </c>
      <c r="H210" s="124">
        <f t="shared" si="112"/>
        <v>7.1918560608985341E-2</v>
      </c>
      <c r="I210" s="119">
        <f t="shared" si="112"/>
        <v>0.11818561221641238</v>
      </c>
      <c r="J210" s="119">
        <f t="shared" si="112"/>
        <v>0.14536210758078635</v>
      </c>
      <c r="K210" s="119">
        <f t="shared" si="112"/>
        <v>0.13119439515092976</v>
      </c>
      <c r="L210" s="119">
        <f t="shared" si="112"/>
        <v>0.14120425867903952</v>
      </c>
      <c r="M210" s="119">
        <f t="shared" si="112"/>
        <v>0.13644355970412839</v>
      </c>
      <c r="N210" s="119">
        <f t="shared" si="112"/>
        <v>0.1406772023320931</v>
      </c>
      <c r="O210" s="119">
        <f t="shared" si="112"/>
        <v>0.11065565967595163</v>
      </c>
      <c r="P210" s="81">
        <f t="shared" si="112"/>
        <v>8.1745210041965666E-2</v>
      </c>
      <c r="Q210" s="119">
        <f t="shared" si="112"/>
        <v>0.11319252988611682</v>
      </c>
      <c r="R210" s="119">
        <f t="shared" si="112"/>
        <v>0.15284038302443922</v>
      </c>
      <c r="S210" s="64">
        <f t="shared" si="112"/>
        <v>0.13869124097296179</v>
      </c>
      <c r="T210" s="64">
        <f t="shared" si="112"/>
        <v>0.10355890991052927</v>
      </c>
      <c r="U210" s="64">
        <f t="shared" si="112"/>
        <v>9.1116806865997962E-2</v>
      </c>
      <c r="V210" s="64">
        <f t="shared" si="112"/>
        <v>7.4394452459947857E-2</v>
      </c>
      <c r="W210" s="64">
        <f t="shared" si="112"/>
        <v>8.3362737792523886E-2</v>
      </c>
      <c r="X210" s="64">
        <f t="shared" si="112"/>
        <v>9.213361122807659E-2</v>
      </c>
      <c r="Y210" s="64">
        <f t="shared" si="112"/>
        <v>9.3407233526120695E-2</v>
      </c>
      <c r="Z210" s="64">
        <f t="shared" si="112"/>
        <v>0.10349553897568335</v>
      </c>
      <c r="AA210" s="64">
        <f t="shared" si="112"/>
        <v>6.3861685444409538E-2</v>
      </c>
      <c r="AB210" s="64">
        <f t="shared" si="112"/>
        <v>0.10212407984357343</v>
      </c>
      <c r="AC210" s="64">
        <f t="shared" si="112"/>
        <v>0.12353521447775415</v>
      </c>
      <c r="AD210" s="64">
        <f t="shared" si="112"/>
        <v>7.2737045005336273E-2</v>
      </c>
      <c r="AE210" s="64">
        <f t="shared" si="112"/>
        <v>0.11458457613763522</v>
      </c>
      <c r="AF210" s="64">
        <f t="shared" si="112"/>
        <v>0.13065483574092024</v>
      </c>
      <c r="AG210" s="64">
        <f t="shared" si="112"/>
        <v>6.569133088964553E-2</v>
      </c>
      <c r="AH210" s="64">
        <f t="shared" si="112"/>
        <v>0.11899084568202251</v>
      </c>
      <c r="AI210" s="64">
        <f t="shared" si="112"/>
        <v>0.11618225340608168</v>
      </c>
      <c r="AJ210" s="64">
        <f t="shared" si="112"/>
        <v>0.12088332770001191</v>
      </c>
      <c r="AK210" s="64">
        <f t="shared" si="112"/>
        <v>0.12588301212367736</v>
      </c>
      <c r="AL210" s="64">
        <f t="shared" si="112"/>
        <v>7.8609207262660311E-2</v>
      </c>
      <c r="AM210" s="64">
        <f t="shared" si="112"/>
        <v>7.1140540475571709E-2</v>
      </c>
      <c r="AN210" s="64">
        <f t="shared" si="112"/>
        <v>9.8952406509872845E-2</v>
      </c>
      <c r="AO210" s="64">
        <f t="shared" si="112"/>
        <v>9.7591500156293046E-2</v>
      </c>
      <c r="AP210" s="64">
        <f t="shared" si="112"/>
        <v>8.3480930769048681E-2</v>
      </c>
      <c r="AQ210" s="64">
        <f t="shared" si="112"/>
        <v>0.10462195650366159</v>
      </c>
      <c r="AR210" s="64">
        <f t="shared" si="112"/>
        <v>7.7736690530312055E-2</v>
      </c>
      <c r="AS210" s="64">
        <f t="shared" si="112"/>
        <v>0.11407395572127174</v>
      </c>
      <c r="AT210" s="64">
        <f t="shared" si="112"/>
        <v>8.1288698347830216E-2</v>
      </c>
      <c r="AU210" s="64">
        <f t="shared" si="112"/>
        <v>0.10637998744992973</v>
      </c>
      <c r="AV210" s="64">
        <f t="shared" si="112"/>
        <v>7.4540918859865718E-2</v>
      </c>
      <c r="AW210" s="64">
        <f t="shared" si="112"/>
        <v>0.14153187358294264</v>
      </c>
    </row>
    <row r="211" spans="1:49">
      <c r="A211" s="64" t="s">
        <v>76</v>
      </c>
      <c r="B211" s="64">
        <f t="shared" ref="B211:AW211" si="113">B209+B210+B208</f>
        <v>0.44664684348414763</v>
      </c>
      <c r="C211" s="64">
        <f t="shared" si="113"/>
        <v>0.49399178292031898</v>
      </c>
      <c r="D211" s="64">
        <f t="shared" si="113"/>
        <v>0.4707923274874613</v>
      </c>
      <c r="E211" s="64">
        <f t="shared" si="113"/>
        <v>0.40669129126996784</v>
      </c>
      <c r="F211" s="60">
        <f t="shared" si="113"/>
        <v>0.45486388620216955</v>
      </c>
      <c r="G211" s="64">
        <f t="shared" si="113"/>
        <v>0.4371487327515125</v>
      </c>
      <c r="H211" s="114">
        <f t="shared" si="113"/>
        <v>0.41186991891288804</v>
      </c>
      <c r="I211" s="64">
        <f t="shared" si="113"/>
        <v>0.49014145061860548</v>
      </c>
      <c r="J211" s="64">
        <f t="shared" si="113"/>
        <v>0.55662770966984298</v>
      </c>
      <c r="K211" s="64">
        <f t="shared" si="113"/>
        <v>0.53224631971030478</v>
      </c>
      <c r="L211" s="64">
        <f t="shared" si="113"/>
        <v>0.49547891032662206</v>
      </c>
      <c r="M211" s="64">
        <f t="shared" si="113"/>
        <v>0.52876480981846552</v>
      </c>
      <c r="N211" s="64">
        <f t="shared" si="113"/>
        <v>0.48517571352185174</v>
      </c>
      <c r="O211" s="64">
        <f t="shared" si="113"/>
        <v>0.48397394427900103</v>
      </c>
      <c r="P211" s="60">
        <f t="shared" si="113"/>
        <v>0.32540522524087895</v>
      </c>
      <c r="Q211" s="64">
        <f t="shared" si="113"/>
        <v>0.44614265205082287</v>
      </c>
      <c r="R211" s="64">
        <f t="shared" si="113"/>
        <v>0.45904479655790215</v>
      </c>
      <c r="S211" s="64">
        <f t="shared" si="113"/>
        <v>0.44103865004619303</v>
      </c>
      <c r="T211" s="64">
        <f t="shared" si="113"/>
        <v>0.47043261927166619</v>
      </c>
      <c r="U211" s="64">
        <f t="shared" si="113"/>
        <v>0.37835089339827899</v>
      </c>
      <c r="V211" s="64">
        <f t="shared" si="113"/>
        <v>0.38326962030800704</v>
      </c>
      <c r="W211" s="64">
        <f t="shared" si="113"/>
        <v>0.40169003789050273</v>
      </c>
      <c r="X211" s="64">
        <f t="shared" si="113"/>
        <v>0.43755863276646356</v>
      </c>
      <c r="Y211" s="64">
        <f t="shared" si="113"/>
        <v>0.45726503915660766</v>
      </c>
      <c r="Z211" s="64">
        <f t="shared" si="113"/>
        <v>0.42316136959576744</v>
      </c>
      <c r="AA211" s="64">
        <f t="shared" si="113"/>
        <v>0.3294611220334831</v>
      </c>
      <c r="AB211" s="64">
        <f t="shared" si="113"/>
        <v>0.45345358441953909</v>
      </c>
      <c r="AC211" s="64">
        <f t="shared" si="113"/>
        <v>0.45234248057456128</v>
      </c>
      <c r="AD211" s="64">
        <f t="shared" si="113"/>
        <v>0.38244491137549846</v>
      </c>
      <c r="AE211" s="64">
        <f t="shared" si="113"/>
        <v>0.46927319397743888</v>
      </c>
      <c r="AF211" s="64">
        <f t="shared" si="113"/>
        <v>0.44963037560911157</v>
      </c>
      <c r="AG211" s="64">
        <f t="shared" si="113"/>
        <v>0.36825493080408839</v>
      </c>
      <c r="AH211" s="64">
        <f t="shared" si="113"/>
        <v>0.45485249661648186</v>
      </c>
      <c r="AI211" s="64">
        <f t="shared" si="113"/>
        <v>0.49774169383668232</v>
      </c>
      <c r="AJ211" s="64">
        <f t="shared" si="113"/>
        <v>0.47656151907996841</v>
      </c>
      <c r="AK211" s="64">
        <f t="shared" si="113"/>
        <v>0.47322058347267226</v>
      </c>
      <c r="AL211" s="64">
        <f t="shared" si="113"/>
        <v>0.39273133600468874</v>
      </c>
      <c r="AM211" s="64">
        <f t="shared" si="113"/>
        <v>0.38235324600080767</v>
      </c>
      <c r="AN211" s="64">
        <f t="shared" si="113"/>
        <v>0.43395868373630653</v>
      </c>
      <c r="AO211" s="64">
        <f t="shared" si="113"/>
        <v>0.44585064972300997</v>
      </c>
      <c r="AP211" s="64">
        <f t="shared" si="113"/>
        <v>0.40809426931702114</v>
      </c>
      <c r="AQ211" s="64">
        <f t="shared" si="113"/>
        <v>0.43769163019706475</v>
      </c>
      <c r="AR211" s="64">
        <f t="shared" si="113"/>
        <v>0.38825291948286711</v>
      </c>
      <c r="AS211" s="64">
        <f t="shared" si="113"/>
        <v>0.37881410914601404</v>
      </c>
      <c r="AT211" s="64">
        <f t="shared" si="113"/>
        <v>0.36697652269943704</v>
      </c>
      <c r="AU211" s="64">
        <f t="shared" si="113"/>
        <v>0.46029897440260686</v>
      </c>
      <c r="AV211" s="64">
        <f t="shared" si="113"/>
        <v>0.38317130433576319</v>
      </c>
      <c r="AW211" s="64">
        <f t="shared" si="113"/>
        <v>0.53573666639524131</v>
      </c>
    </row>
    <row r="212" spans="1:49">
      <c r="A212" s="64"/>
      <c r="B212" s="64"/>
      <c r="C212" s="64"/>
      <c r="D212" s="64"/>
      <c r="E212" s="64"/>
      <c r="F212" s="60"/>
      <c r="G212" s="64"/>
      <c r="H212" s="114"/>
      <c r="I212" s="64"/>
      <c r="J212" s="64"/>
      <c r="K212" s="64"/>
      <c r="L212" s="64"/>
      <c r="M212" s="64"/>
      <c r="N212" s="64"/>
      <c r="O212" s="64"/>
      <c r="P212" s="60"/>
      <c r="Q212" s="64"/>
      <c r="R212" s="64"/>
      <c r="S212" s="64"/>
      <c r="T212" s="64"/>
      <c r="U212" s="64"/>
      <c r="V212" s="64"/>
      <c r="W212" s="64"/>
      <c r="X212" s="64"/>
      <c r="Y212" s="64"/>
      <c r="Z212" s="64"/>
      <c r="AA212" s="64"/>
      <c r="AB212" s="64"/>
      <c r="AC212" s="64"/>
      <c r="AD212" s="64"/>
      <c r="AE212" s="64"/>
      <c r="AF212" s="64"/>
      <c r="AG212" s="64"/>
      <c r="AH212" s="64"/>
      <c r="AI212" s="64"/>
      <c r="AJ212" s="64"/>
      <c r="AK212" s="64"/>
      <c r="AL212" s="64"/>
      <c r="AM212" s="64"/>
      <c r="AN212" s="64"/>
      <c r="AO212" s="64"/>
      <c r="AP212" s="64"/>
      <c r="AQ212" s="64"/>
      <c r="AR212" s="64"/>
      <c r="AS212" s="64"/>
      <c r="AT212" s="64"/>
      <c r="AU212" s="64"/>
      <c r="AV212" s="64"/>
      <c r="AW212" s="64"/>
    </row>
    <row r="213" spans="1:49">
      <c r="A213" s="119" t="s">
        <v>77</v>
      </c>
      <c r="B213" s="64"/>
      <c r="C213" s="64"/>
      <c r="D213" s="64"/>
      <c r="E213" s="64"/>
      <c r="F213" s="60"/>
      <c r="G213" s="64"/>
      <c r="H213" s="114"/>
      <c r="I213" s="64"/>
      <c r="J213" s="64"/>
      <c r="K213" s="64"/>
      <c r="L213" s="64"/>
      <c r="M213" s="64"/>
      <c r="N213" s="64"/>
      <c r="O213" s="64"/>
      <c r="P213" s="60"/>
      <c r="Q213" s="64"/>
      <c r="R213" s="64"/>
      <c r="S213" s="64"/>
      <c r="T213" s="64"/>
      <c r="U213" s="64"/>
      <c r="V213" s="64"/>
      <c r="W213" s="64"/>
      <c r="X213" s="64"/>
      <c r="Y213" s="64"/>
      <c r="Z213" s="64"/>
      <c r="AA213" s="64"/>
      <c r="AB213" s="64"/>
      <c r="AC213" s="64"/>
      <c r="AD213" s="64"/>
      <c r="AE213" s="64"/>
      <c r="AF213" s="64"/>
      <c r="AG213" s="64"/>
      <c r="AH213" s="64"/>
      <c r="AI213" s="64"/>
      <c r="AJ213" s="64"/>
      <c r="AK213" s="64"/>
      <c r="AL213" s="64"/>
      <c r="AM213" s="64"/>
      <c r="AN213" s="64"/>
      <c r="AO213" s="64"/>
      <c r="AP213" s="64"/>
      <c r="AQ213" s="64"/>
      <c r="AR213" s="64"/>
      <c r="AS213" s="64"/>
      <c r="AT213" s="64"/>
      <c r="AU213" s="64"/>
      <c r="AV213" s="64"/>
      <c r="AW213" s="64"/>
    </row>
    <row r="214" spans="1:49">
      <c r="A214" s="64" t="s">
        <v>78</v>
      </c>
      <c r="B214" s="64">
        <v>0</v>
      </c>
      <c r="C214" s="64">
        <v>0</v>
      </c>
      <c r="D214" s="64">
        <v>0</v>
      </c>
      <c r="E214" s="64">
        <v>0</v>
      </c>
      <c r="F214" s="60">
        <v>0</v>
      </c>
      <c r="G214" s="64">
        <v>0</v>
      </c>
      <c r="H214" s="114">
        <v>0</v>
      </c>
      <c r="I214" s="64">
        <v>0</v>
      </c>
      <c r="J214" s="64">
        <v>0</v>
      </c>
      <c r="K214" s="64">
        <v>0</v>
      </c>
      <c r="L214" s="64">
        <v>0</v>
      </c>
      <c r="M214" s="64">
        <v>0</v>
      </c>
      <c r="N214" s="64">
        <v>0</v>
      </c>
      <c r="O214" s="64">
        <v>0</v>
      </c>
      <c r="P214" s="60">
        <v>0</v>
      </c>
      <c r="Q214" s="64">
        <v>0</v>
      </c>
      <c r="R214" s="64">
        <v>0</v>
      </c>
      <c r="S214" s="64">
        <v>0</v>
      </c>
      <c r="T214" s="64">
        <v>0</v>
      </c>
      <c r="U214" s="64">
        <v>0</v>
      </c>
      <c r="V214" s="64">
        <v>0</v>
      </c>
      <c r="W214" s="64">
        <v>0</v>
      </c>
      <c r="X214" s="64">
        <v>0</v>
      </c>
      <c r="Y214" s="64">
        <v>0</v>
      </c>
      <c r="Z214" s="64">
        <v>0</v>
      </c>
      <c r="AA214" s="64">
        <v>0</v>
      </c>
      <c r="AB214" s="64">
        <v>0</v>
      </c>
      <c r="AC214" s="64">
        <v>0</v>
      </c>
      <c r="AD214" s="64">
        <v>0</v>
      </c>
      <c r="AE214" s="64">
        <v>0</v>
      </c>
      <c r="AF214" s="64">
        <v>0</v>
      </c>
      <c r="AG214" s="64">
        <v>0</v>
      </c>
      <c r="AH214" s="64">
        <v>0</v>
      </c>
      <c r="AI214" s="64">
        <v>0</v>
      </c>
      <c r="AJ214" s="64">
        <v>0</v>
      </c>
      <c r="AK214" s="64">
        <v>0</v>
      </c>
      <c r="AL214" s="64">
        <v>0</v>
      </c>
      <c r="AM214" s="64">
        <v>0</v>
      </c>
      <c r="AN214" s="64">
        <v>0</v>
      </c>
      <c r="AO214" s="64">
        <v>0</v>
      </c>
      <c r="AP214" s="64">
        <v>0</v>
      </c>
      <c r="AQ214" s="64">
        <v>0</v>
      </c>
      <c r="AR214" s="64">
        <v>0</v>
      </c>
      <c r="AS214" s="64">
        <v>0</v>
      </c>
      <c r="AT214" s="64">
        <v>0</v>
      </c>
      <c r="AU214" s="64">
        <v>0</v>
      </c>
      <c r="AV214" s="64">
        <v>0</v>
      </c>
      <c r="AW214" s="64">
        <v>0</v>
      </c>
    </row>
    <row r="215" spans="1:49">
      <c r="A215" s="64" t="s">
        <v>79</v>
      </c>
      <c r="B215" s="64">
        <f t="shared" ref="B215:AW215" si="114">2-(B214+B216+B217)</f>
        <v>2</v>
      </c>
      <c r="C215" s="64">
        <f t="shared" si="114"/>
        <v>2</v>
      </c>
      <c r="D215" s="64">
        <f t="shared" si="114"/>
        <v>2</v>
      </c>
      <c r="E215" s="64">
        <f t="shared" si="114"/>
        <v>2</v>
      </c>
      <c r="F215" s="60">
        <f t="shared" si="114"/>
        <v>2</v>
      </c>
      <c r="G215" s="64">
        <f t="shared" si="114"/>
        <v>2</v>
      </c>
      <c r="H215" s="114">
        <f t="shared" si="114"/>
        <v>2</v>
      </c>
      <c r="I215" s="64">
        <f t="shared" si="114"/>
        <v>2</v>
      </c>
      <c r="J215" s="64">
        <f t="shared" si="114"/>
        <v>2</v>
      </c>
      <c r="K215" s="64">
        <f t="shared" si="114"/>
        <v>2</v>
      </c>
      <c r="L215" s="64">
        <f t="shared" si="114"/>
        <v>2</v>
      </c>
      <c r="M215" s="64">
        <f t="shared" si="114"/>
        <v>2</v>
      </c>
      <c r="N215" s="64">
        <f t="shared" si="114"/>
        <v>2</v>
      </c>
      <c r="O215" s="64">
        <f t="shared" si="114"/>
        <v>2</v>
      </c>
      <c r="P215" s="60">
        <f t="shared" si="114"/>
        <v>2</v>
      </c>
      <c r="Q215" s="64">
        <f t="shared" si="114"/>
        <v>2</v>
      </c>
      <c r="R215" s="64">
        <f t="shared" si="114"/>
        <v>2</v>
      </c>
      <c r="S215" s="64">
        <f t="shared" si="114"/>
        <v>2</v>
      </c>
      <c r="T215" s="64">
        <f t="shared" si="114"/>
        <v>2</v>
      </c>
      <c r="U215" s="64">
        <f t="shared" si="114"/>
        <v>1.9990050326891742</v>
      </c>
      <c r="V215" s="64">
        <f t="shared" si="114"/>
        <v>2</v>
      </c>
      <c r="W215" s="64">
        <f t="shared" si="114"/>
        <v>2</v>
      </c>
      <c r="X215" s="64">
        <f t="shared" si="114"/>
        <v>1.9990004115415154</v>
      </c>
      <c r="Y215" s="64">
        <f t="shared" si="114"/>
        <v>2</v>
      </c>
      <c r="Z215" s="64">
        <f t="shared" si="114"/>
        <v>1.9989958557610146</v>
      </c>
      <c r="AA215" s="64">
        <f t="shared" si="114"/>
        <v>2</v>
      </c>
      <c r="AB215" s="64">
        <f t="shared" si="114"/>
        <v>2</v>
      </c>
      <c r="AC215" s="64">
        <f t="shared" si="114"/>
        <v>2</v>
      </c>
      <c r="AD215" s="64">
        <f t="shared" si="114"/>
        <v>2</v>
      </c>
      <c r="AE215" s="64">
        <f t="shared" si="114"/>
        <v>1.9990098716936486</v>
      </c>
      <c r="AF215" s="64">
        <f t="shared" si="114"/>
        <v>2</v>
      </c>
      <c r="AG215" s="64">
        <f t="shared" si="114"/>
        <v>2</v>
      </c>
      <c r="AH215" s="64">
        <f t="shared" si="114"/>
        <v>2</v>
      </c>
      <c r="AI215" s="64">
        <f t="shared" si="114"/>
        <v>1.9989954208088634</v>
      </c>
      <c r="AJ215" s="64">
        <f t="shared" si="114"/>
        <v>2</v>
      </c>
      <c r="AK215" s="64">
        <f t="shared" si="114"/>
        <v>2</v>
      </c>
      <c r="AL215" s="64">
        <f t="shared" si="114"/>
        <v>2</v>
      </c>
      <c r="AM215" s="64">
        <f t="shared" si="114"/>
        <v>1.9990068870053541</v>
      </c>
      <c r="AN215" s="64">
        <f t="shared" si="114"/>
        <v>2</v>
      </c>
      <c r="AO215" s="64">
        <f t="shared" si="114"/>
        <v>2</v>
      </c>
      <c r="AP215" s="64">
        <f t="shared" si="114"/>
        <v>2</v>
      </c>
      <c r="AQ215" s="64">
        <f t="shared" si="114"/>
        <v>2</v>
      </c>
      <c r="AR215" s="64">
        <f t="shared" si="114"/>
        <v>1.999001688338383</v>
      </c>
      <c r="AS215" s="64">
        <f t="shared" si="114"/>
        <v>2</v>
      </c>
      <c r="AT215" s="64">
        <f t="shared" si="114"/>
        <v>2</v>
      </c>
      <c r="AU215" s="64">
        <f t="shared" si="114"/>
        <v>2</v>
      </c>
      <c r="AV215" s="64">
        <f t="shared" si="114"/>
        <v>2</v>
      </c>
      <c r="AW215" s="64">
        <f t="shared" si="114"/>
        <v>1.9989975400884625</v>
      </c>
    </row>
    <row r="216" spans="1:49">
      <c r="A216" s="64" t="s">
        <v>44</v>
      </c>
      <c r="B216" s="64">
        <f t="shared" ref="B216:AW216" si="115">B31/19*23/B$185</f>
        <v>0</v>
      </c>
      <c r="C216" s="64">
        <f t="shared" si="115"/>
        <v>0</v>
      </c>
      <c r="D216" s="64">
        <f t="shared" si="115"/>
        <v>0</v>
      </c>
      <c r="E216" s="64">
        <f t="shared" si="115"/>
        <v>0</v>
      </c>
      <c r="F216" s="60">
        <f t="shared" si="115"/>
        <v>0</v>
      </c>
      <c r="G216" s="64">
        <f t="shared" si="115"/>
        <v>0</v>
      </c>
      <c r="H216" s="114">
        <f t="shared" si="115"/>
        <v>0</v>
      </c>
      <c r="I216" s="64">
        <f t="shared" si="115"/>
        <v>0</v>
      </c>
      <c r="J216" s="64">
        <f t="shared" si="115"/>
        <v>0</v>
      </c>
      <c r="K216" s="64">
        <f t="shared" si="115"/>
        <v>0</v>
      </c>
      <c r="L216" s="64">
        <f t="shared" si="115"/>
        <v>0</v>
      </c>
      <c r="M216" s="64">
        <f t="shared" si="115"/>
        <v>0</v>
      </c>
      <c r="N216" s="64">
        <f t="shared" si="115"/>
        <v>0</v>
      </c>
      <c r="O216" s="64">
        <f t="shared" si="115"/>
        <v>0</v>
      </c>
      <c r="P216" s="60">
        <f t="shared" si="115"/>
        <v>0</v>
      </c>
      <c r="Q216" s="64">
        <f t="shared" si="115"/>
        <v>0</v>
      </c>
      <c r="R216" s="64">
        <f t="shared" si="115"/>
        <v>0</v>
      </c>
      <c r="S216" s="64">
        <f t="shared" si="115"/>
        <v>0</v>
      </c>
      <c r="T216" s="64">
        <f t="shared" si="115"/>
        <v>0</v>
      </c>
      <c r="U216" s="64">
        <f t="shared" si="115"/>
        <v>0</v>
      </c>
      <c r="V216" s="64">
        <f t="shared" si="115"/>
        <v>0</v>
      </c>
      <c r="W216" s="64">
        <f t="shared" si="115"/>
        <v>0</v>
      </c>
      <c r="X216" s="64">
        <f t="shared" si="115"/>
        <v>0</v>
      </c>
      <c r="Y216" s="64">
        <f t="shared" si="115"/>
        <v>0</v>
      </c>
      <c r="Z216" s="64">
        <f t="shared" si="115"/>
        <v>0</v>
      </c>
      <c r="AA216" s="64">
        <f t="shared" si="115"/>
        <v>0</v>
      </c>
      <c r="AB216" s="64">
        <f t="shared" si="115"/>
        <v>0</v>
      </c>
      <c r="AC216" s="64">
        <f t="shared" si="115"/>
        <v>0</v>
      </c>
      <c r="AD216" s="64">
        <f t="shared" si="115"/>
        <v>0</v>
      </c>
      <c r="AE216" s="64">
        <f t="shared" si="115"/>
        <v>0</v>
      </c>
      <c r="AF216" s="64">
        <f t="shared" si="115"/>
        <v>0</v>
      </c>
      <c r="AG216" s="64">
        <f t="shared" si="115"/>
        <v>0</v>
      </c>
      <c r="AH216" s="64">
        <f t="shared" si="115"/>
        <v>0</v>
      </c>
      <c r="AI216" s="64">
        <f t="shared" si="115"/>
        <v>0</v>
      </c>
      <c r="AJ216" s="64">
        <f t="shared" si="115"/>
        <v>0</v>
      </c>
      <c r="AK216" s="64">
        <f t="shared" si="115"/>
        <v>0</v>
      </c>
      <c r="AL216" s="64">
        <f t="shared" si="115"/>
        <v>0</v>
      </c>
      <c r="AM216" s="64">
        <f t="shared" si="115"/>
        <v>0</v>
      </c>
      <c r="AN216" s="64">
        <f t="shared" si="115"/>
        <v>0</v>
      </c>
      <c r="AO216" s="64">
        <f t="shared" si="115"/>
        <v>0</v>
      </c>
      <c r="AP216" s="64">
        <f t="shared" si="115"/>
        <v>0</v>
      </c>
      <c r="AQ216" s="64">
        <f t="shared" si="115"/>
        <v>0</v>
      </c>
      <c r="AR216" s="64">
        <f t="shared" si="115"/>
        <v>0</v>
      </c>
      <c r="AS216" s="64">
        <f t="shared" si="115"/>
        <v>0</v>
      </c>
      <c r="AT216" s="64">
        <f t="shared" si="115"/>
        <v>0</v>
      </c>
      <c r="AU216" s="64">
        <f t="shared" si="115"/>
        <v>0</v>
      </c>
      <c r="AV216" s="64">
        <f t="shared" si="115"/>
        <v>0</v>
      </c>
      <c r="AW216" s="64">
        <f t="shared" si="115"/>
        <v>0</v>
      </c>
    </row>
    <row r="217" spans="1:49">
      <c r="A217" s="64" t="s">
        <v>45</v>
      </c>
      <c r="B217" s="119">
        <f t="shared" ref="B217:AW217" si="116">B32/35.457*23/B$185</f>
        <v>0</v>
      </c>
      <c r="C217" s="119">
        <f t="shared" si="116"/>
        <v>0</v>
      </c>
      <c r="D217" s="119">
        <f t="shared" si="116"/>
        <v>0</v>
      </c>
      <c r="E217" s="119">
        <f t="shared" si="116"/>
        <v>0</v>
      </c>
      <c r="F217" s="81">
        <f t="shared" si="116"/>
        <v>0</v>
      </c>
      <c r="G217" s="119">
        <f t="shared" si="116"/>
        <v>0</v>
      </c>
      <c r="H217" s="124">
        <f t="shared" si="116"/>
        <v>0</v>
      </c>
      <c r="I217" s="119">
        <f t="shared" si="116"/>
        <v>0</v>
      </c>
      <c r="J217" s="119">
        <f t="shared" si="116"/>
        <v>0</v>
      </c>
      <c r="K217" s="119">
        <f t="shared" si="116"/>
        <v>0</v>
      </c>
      <c r="L217" s="119">
        <f t="shared" si="116"/>
        <v>0</v>
      </c>
      <c r="M217" s="119">
        <f t="shared" si="116"/>
        <v>0</v>
      </c>
      <c r="N217" s="119">
        <f t="shared" si="116"/>
        <v>0</v>
      </c>
      <c r="O217" s="119">
        <f t="shared" si="116"/>
        <v>0</v>
      </c>
      <c r="P217" s="81">
        <f t="shared" si="116"/>
        <v>0</v>
      </c>
      <c r="Q217" s="119">
        <f t="shared" si="116"/>
        <v>0</v>
      </c>
      <c r="R217" s="119">
        <f t="shared" si="116"/>
        <v>0</v>
      </c>
      <c r="S217" s="64">
        <f t="shared" si="116"/>
        <v>0</v>
      </c>
      <c r="T217" s="64">
        <f t="shared" si="116"/>
        <v>0</v>
      </c>
      <c r="U217" s="64">
        <f t="shared" si="116"/>
        <v>9.9496731082573324E-4</v>
      </c>
      <c r="V217" s="64">
        <f t="shared" si="116"/>
        <v>0</v>
      </c>
      <c r="W217" s="64">
        <f t="shared" si="116"/>
        <v>0</v>
      </c>
      <c r="X217" s="64">
        <f t="shared" si="116"/>
        <v>9.9958845848455418E-4</v>
      </c>
      <c r="Y217" s="64">
        <f t="shared" si="116"/>
        <v>0</v>
      </c>
      <c r="Z217" s="64">
        <f t="shared" si="116"/>
        <v>1.004144238985508E-3</v>
      </c>
      <c r="AA217" s="64">
        <f t="shared" si="116"/>
        <v>0</v>
      </c>
      <c r="AB217" s="64">
        <f t="shared" si="116"/>
        <v>0</v>
      </c>
      <c r="AC217" s="64">
        <f t="shared" si="116"/>
        <v>0</v>
      </c>
      <c r="AD217" s="64">
        <f t="shared" si="116"/>
        <v>0</v>
      </c>
      <c r="AE217" s="64">
        <f t="shared" si="116"/>
        <v>9.9012830635140394E-4</v>
      </c>
      <c r="AF217" s="64">
        <f t="shared" si="116"/>
        <v>0</v>
      </c>
      <c r="AG217" s="64">
        <f t="shared" si="116"/>
        <v>0</v>
      </c>
      <c r="AH217" s="64">
        <f t="shared" si="116"/>
        <v>0</v>
      </c>
      <c r="AI217" s="64">
        <f t="shared" si="116"/>
        <v>1.0045791911366573E-3</v>
      </c>
      <c r="AJ217" s="64">
        <f t="shared" si="116"/>
        <v>0</v>
      </c>
      <c r="AK217" s="64">
        <f t="shared" si="116"/>
        <v>0</v>
      </c>
      <c r="AL217" s="64">
        <f t="shared" si="116"/>
        <v>0</v>
      </c>
      <c r="AM217" s="64">
        <f t="shared" si="116"/>
        <v>9.9311299464594936E-4</v>
      </c>
      <c r="AN217" s="64">
        <f t="shared" si="116"/>
        <v>0</v>
      </c>
      <c r="AO217" s="64">
        <f t="shared" si="116"/>
        <v>0</v>
      </c>
      <c r="AP217" s="64">
        <f t="shared" si="116"/>
        <v>0</v>
      </c>
      <c r="AQ217" s="64">
        <f t="shared" si="116"/>
        <v>0</v>
      </c>
      <c r="AR217" s="64">
        <f t="shared" si="116"/>
        <v>9.9831166161708858E-4</v>
      </c>
      <c r="AS217" s="64">
        <f t="shared" si="116"/>
        <v>0</v>
      </c>
      <c r="AT217" s="64">
        <f t="shared" si="116"/>
        <v>0</v>
      </c>
      <c r="AU217" s="64">
        <f t="shared" si="116"/>
        <v>0</v>
      </c>
      <c r="AV217" s="64">
        <f t="shared" si="116"/>
        <v>0</v>
      </c>
      <c r="AW217" s="64">
        <f t="shared" si="116"/>
        <v>1.0024599115375534E-3</v>
      </c>
    </row>
    <row r="218" spans="1:49">
      <c r="A218" s="64"/>
      <c r="B218" s="64">
        <f t="shared" ref="B218:AW218" si="117">SUM(B214:B217)</f>
        <v>2</v>
      </c>
      <c r="C218" s="64">
        <f t="shared" si="117"/>
        <v>2</v>
      </c>
      <c r="D218" s="64">
        <f t="shared" si="117"/>
        <v>2</v>
      </c>
      <c r="E218" s="64">
        <f t="shared" si="117"/>
        <v>2</v>
      </c>
      <c r="F218" s="60">
        <f t="shared" si="117"/>
        <v>2</v>
      </c>
      <c r="G218" s="64">
        <f t="shared" si="117"/>
        <v>2</v>
      </c>
      <c r="H218" s="114">
        <f t="shared" si="117"/>
        <v>2</v>
      </c>
      <c r="I218" s="64">
        <f t="shared" si="117"/>
        <v>2</v>
      </c>
      <c r="J218" s="64">
        <f t="shared" si="117"/>
        <v>2</v>
      </c>
      <c r="K218" s="64">
        <f t="shared" si="117"/>
        <v>2</v>
      </c>
      <c r="L218" s="64">
        <f t="shared" si="117"/>
        <v>2</v>
      </c>
      <c r="M218" s="64">
        <f t="shared" si="117"/>
        <v>2</v>
      </c>
      <c r="N218" s="64">
        <f t="shared" si="117"/>
        <v>2</v>
      </c>
      <c r="O218" s="64">
        <f t="shared" si="117"/>
        <v>2</v>
      </c>
      <c r="P218" s="60">
        <f t="shared" si="117"/>
        <v>2</v>
      </c>
      <c r="Q218" s="64">
        <f t="shared" si="117"/>
        <v>2</v>
      </c>
      <c r="R218" s="64">
        <f t="shared" si="117"/>
        <v>2</v>
      </c>
      <c r="S218" s="64">
        <f t="shared" si="117"/>
        <v>2</v>
      </c>
      <c r="T218" s="64">
        <f t="shared" si="117"/>
        <v>2</v>
      </c>
      <c r="U218" s="64">
        <f t="shared" si="117"/>
        <v>2</v>
      </c>
      <c r="V218" s="64">
        <f t="shared" si="117"/>
        <v>2</v>
      </c>
      <c r="W218" s="64">
        <f t="shared" si="117"/>
        <v>2</v>
      </c>
      <c r="X218" s="64">
        <f t="shared" si="117"/>
        <v>2</v>
      </c>
      <c r="Y218" s="64">
        <f t="shared" si="117"/>
        <v>2</v>
      </c>
      <c r="Z218" s="64">
        <f t="shared" si="117"/>
        <v>2</v>
      </c>
      <c r="AA218" s="64">
        <f t="shared" si="117"/>
        <v>2</v>
      </c>
      <c r="AB218" s="64">
        <f t="shared" si="117"/>
        <v>2</v>
      </c>
      <c r="AC218" s="64">
        <f t="shared" si="117"/>
        <v>2</v>
      </c>
      <c r="AD218" s="64">
        <f t="shared" si="117"/>
        <v>2</v>
      </c>
      <c r="AE218" s="64">
        <f t="shared" si="117"/>
        <v>2</v>
      </c>
      <c r="AF218" s="64">
        <f t="shared" si="117"/>
        <v>2</v>
      </c>
      <c r="AG218" s="64">
        <f t="shared" si="117"/>
        <v>2</v>
      </c>
      <c r="AH218" s="64">
        <f t="shared" si="117"/>
        <v>2</v>
      </c>
      <c r="AI218" s="64">
        <f t="shared" si="117"/>
        <v>2</v>
      </c>
      <c r="AJ218" s="64">
        <f t="shared" si="117"/>
        <v>2</v>
      </c>
      <c r="AK218" s="64">
        <f t="shared" si="117"/>
        <v>2</v>
      </c>
      <c r="AL218" s="64">
        <f t="shared" si="117"/>
        <v>2</v>
      </c>
      <c r="AM218" s="64">
        <f t="shared" si="117"/>
        <v>2</v>
      </c>
      <c r="AN218" s="64">
        <f t="shared" si="117"/>
        <v>2</v>
      </c>
      <c r="AO218" s="64">
        <f t="shared" si="117"/>
        <v>2</v>
      </c>
      <c r="AP218" s="64">
        <f t="shared" si="117"/>
        <v>2</v>
      </c>
      <c r="AQ218" s="64">
        <f t="shared" si="117"/>
        <v>2</v>
      </c>
      <c r="AR218" s="64">
        <f t="shared" si="117"/>
        <v>2</v>
      </c>
      <c r="AS218" s="64">
        <f t="shared" si="117"/>
        <v>2</v>
      </c>
      <c r="AT218" s="64">
        <f t="shared" si="117"/>
        <v>2</v>
      </c>
      <c r="AU218" s="64">
        <f t="shared" si="117"/>
        <v>2</v>
      </c>
      <c r="AV218" s="64">
        <f t="shared" si="117"/>
        <v>2</v>
      </c>
      <c r="AW218" s="64">
        <f t="shared" si="117"/>
        <v>2</v>
      </c>
    </row>
    <row r="219" spans="1:49">
      <c r="A219" s="64"/>
      <c r="B219" s="64"/>
      <c r="C219" s="64"/>
      <c r="D219" s="64"/>
      <c r="E219" s="64"/>
      <c r="F219" s="60"/>
      <c r="G219" s="64"/>
      <c r="H219" s="114"/>
      <c r="I219" s="64"/>
      <c r="J219" s="64"/>
      <c r="K219" s="64"/>
      <c r="L219" s="64"/>
      <c r="M219" s="64"/>
      <c r="N219" s="64"/>
      <c r="O219" s="64"/>
      <c r="P219" s="60"/>
      <c r="Q219" s="64"/>
      <c r="R219" s="64"/>
      <c r="S219" s="64"/>
      <c r="T219" s="64"/>
      <c r="U219" s="64"/>
      <c r="V219" s="64"/>
      <c r="W219" s="64"/>
      <c r="X219" s="64"/>
      <c r="Y219" s="64"/>
      <c r="Z219" s="64"/>
      <c r="AA219" s="64"/>
      <c r="AB219" s="64"/>
      <c r="AC219" s="64"/>
      <c r="AD219" s="64"/>
      <c r="AE219" s="64"/>
      <c r="AF219" s="64"/>
      <c r="AG219" s="64"/>
      <c r="AH219" s="64"/>
      <c r="AI219" s="64"/>
      <c r="AJ219" s="64"/>
      <c r="AK219" s="64"/>
      <c r="AL219" s="64"/>
      <c r="AM219" s="64"/>
      <c r="AN219" s="64"/>
      <c r="AO219" s="64"/>
      <c r="AP219" s="64"/>
      <c r="AQ219" s="64"/>
      <c r="AR219" s="64"/>
      <c r="AS219" s="64"/>
      <c r="AT219" s="64"/>
      <c r="AU219" s="64"/>
      <c r="AV219" s="64"/>
      <c r="AW219" s="64"/>
    </row>
    <row r="220" spans="1:49">
      <c r="A220" s="64" t="s">
        <v>80</v>
      </c>
      <c r="B220" s="64">
        <f t="shared" ref="B220:AW220" si="118">8+5+B206+B211</f>
        <v>15.446646843484148</v>
      </c>
      <c r="C220" s="64">
        <f t="shared" si="118"/>
        <v>15.493991782920318</v>
      </c>
      <c r="D220" s="64">
        <f t="shared" si="118"/>
        <v>15.470792327487461</v>
      </c>
      <c r="E220" s="64">
        <f t="shared" si="118"/>
        <v>15.406691291269969</v>
      </c>
      <c r="F220" s="60">
        <f t="shared" si="118"/>
        <v>15.454863886202169</v>
      </c>
      <c r="G220" s="64">
        <f t="shared" si="118"/>
        <v>15.437148732751513</v>
      </c>
      <c r="H220" s="114">
        <f t="shared" si="118"/>
        <v>15.411869918912888</v>
      </c>
      <c r="I220" s="64">
        <f t="shared" si="118"/>
        <v>15.490141450618605</v>
      </c>
      <c r="J220" s="64">
        <f t="shared" si="118"/>
        <v>15.556627709669844</v>
      </c>
      <c r="K220" s="64">
        <f t="shared" si="118"/>
        <v>15.532246319710305</v>
      </c>
      <c r="L220" s="64">
        <f t="shared" si="118"/>
        <v>15.495478910326622</v>
      </c>
      <c r="M220" s="64">
        <f t="shared" si="118"/>
        <v>15.528764809818465</v>
      </c>
      <c r="N220" s="64">
        <f t="shared" si="118"/>
        <v>15.485175713521851</v>
      </c>
      <c r="O220" s="64">
        <f t="shared" si="118"/>
        <v>15.483973944279001</v>
      </c>
      <c r="P220" s="60">
        <f t="shared" si="118"/>
        <v>15.325405225240878</v>
      </c>
      <c r="Q220" s="64">
        <f t="shared" si="118"/>
        <v>15.446142652050822</v>
      </c>
      <c r="R220" s="64">
        <f t="shared" si="118"/>
        <v>15.459044796557903</v>
      </c>
      <c r="S220" s="64">
        <f t="shared" si="118"/>
        <v>15.441038650046194</v>
      </c>
      <c r="T220" s="64">
        <f t="shared" si="118"/>
        <v>15.470432619271666</v>
      </c>
      <c r="U220" s="64">
        <f t="shared" si="118"/>
        <v>15.378350893398279</v>
      </c>
      <c r="V220" s="64">
        <f t="shared" si="118"/>
        <v>15.383269620308006</v>
      </c>
      <c r="W220" s="64">
        <f t="shared" si="118"/>
        <v>15.401690037890504</v>
      </c>
      <c r="X220" s="64">
        <f t="shared" si="118"/>
        <v>15.437558632766464</v>
      </c>
      <c r="Y220" s="64">
        <f t="shared" si="118"/>
        <v>15.457265039156608</v>
      </c>
      <c r="Z220" s="64">
        <f t="shared" si="118"/>
        <v>15.423161369595768</v>
      </c>
      <c r="AA220" s="64">
        <f t="shared" si="118"/>
        <v>15.329461122033482</v>
      </c>
      <c r="AB220" s="64">
        <f t="shared" si="118"/>
        <v>15.453453584419538</v>
      </c>
      <c r="AC220" s="64">
        <f t="shared" si="118"/>
        <v>15.452342480574561</v>
      </c>
      <c r="AD220" s="64">
        <f t="shared" si="118"/>
        <v>15.382444911375499</v>
      </c>
      <c r="AE220" s="64">
        <f t="shared" si="118"/>
        <v>15.46927319397744</v>
      </c>
      <c r="AF220" s="64">
        <f t="shared" si="118"/>
        <v>15.449630375609111</v>
      </c>
      <c r="AG220" s="64">
        <f t="shared" si="118"/>
        <v>15.368254930804088</v>
      </c>
      <c r="AH220" s="64">
        <f t="shared" si="118"/>
        <v>15.454852496616482</v>
      </c>
      <c r="AI220" s="64">
        <f t="shared" si="118"/>
        <v>15.497741693836682</v>
      </c>
      <c r="AJ220" s="64">
        <f t="shared" si="118"/>
        <v>15.476561519079969</v>
      </c>
      <c r="AK220" s="64">
        <f t="shared" si="118"/>
        <v>15.473220583472672</v>
      </c>
      <c r="AL220" s="64">
        <f t="shared" si="118"/>
        <v>15.392731336004688</v>
      </c>
      <c r="AM220" s="64">
        <f t="shared" si="118"/>
        <v>15.382353246000807</v>
      </c>
      <c r="AN220" s="64">
        <f t="shared" si="118"/>
        <v>15.433958683736307</v>
      </c>
      <c r="AO220" s="64">
        <f t="shared" si="118"/>
        <v>15.44585064972301</v>
      </c>
      <c r="AP220" s="64">
        <f t="shared" si="118"/>
        <v>15.40809426931702</v>
      </c>
      <c r="AQ220" s="64">
        <f t="shared" si="118"/>
        <v>15.437691630197065</v>
      </c>
      <c r="AR220" s="64">
        <f t="shared" si="118"/>
        <v>15.388252919482866</v>
      </c>
      <c r="AS220" s="64">
        <f t="shared" si="118"/>
        <v>15.378814109146013</v>
      </c>
      <c r="AT220" s="64">
        <f t="shared" si="118"/>
        <v>15.366976522699437</v>
      </c>
      <c r="AU220" s="64">
        <f t="shared" si="118"/>
        <v>15.460298974402606</v>
      </c>
      <c r="AV220" s="64">
        <f t="shared" si="118"/>
        <v>15.383171304335763</v>
      </c>
      <c r="AW220" s="64">
        <f t="shared" si="118"/>
        <v>15.535736666395241</v>
      </c>
    </row>
    <row r="221" spans="1:49">
      <c r="A221" s="64" t="s">
        <v>81</v>
      </c>
      <c r="B221" s="64">
        <f t="shared" ref="B221:AW221" si="119">(B188+B195)*4+(B189+B194+B196)*3+(B197+B198+B199+B200+B203+B204+B208)*2+B205+B209+B210</f>
        <v>46</v>
      </c>
      <c r="C221" s="64">
        <f t="shared" si="119"/>
        <v>46</v>
      </c>
      <c r="D221" s="64">
        <f t="shared" si="119"/>
        <v>46</v>
      </c>
      <c r="E221" s="64">
        <f t="shared" si="119"/>
        <v>46.000000000000014</v>
      </c>
      <c r="F221" s="60">
        <f t="shared" si="119"/>
        <v>45.999999999999993</v>
      </c>
      <c r="G221" s="64">
        <f t="shared" si="119"/>
        <v>46.000000000000007</v>
      </c>
      <c r="H221" s="114">
        <f t="shared" si="119"/>
        <v>46</v>
      </c>
      <c r="I221" s="64">
        <f t="shared" si="119"/>
        <v>46.000000000000007</v>
      </c>
      <c r="J221" s="64">
        <f t="shared" si="119"/>
        <v>46.000000000000014</v>
      </c>
      <c r="K221" s="64">
        <f t="shared" si="119"/>
        <v>46</v>
      </c>
      <c r="L221" s="64">
        <f t="shared" si="119"/>
        <v>46.000000000000007</v>
      </c>
      <c r="M221" s="64">
        <f t="shared" si="119"/>
        <v>45.999999999999993</v>
      </c>
      <c r="N221" s="64">
        <f t="shared" si="119"/>
        <v>46.000000000000007</v>
      </c>
      <c r="O221" s="64">
        <f t="shared" si="119"/>
        <v>46</v>
      </c>
      <c r="P221" s="60">
        <f t="shared" si="119"/>
        <v>46.000000000000014</v>
      </c>
      <c r="Q221" s="64">
        <f t="shared" si="119"/>
        <v>45.999999999999993</v>
      </c>
      <c r="R221" s="64">
        <f t="shared" si="119"/>
        <v>46</v>
      </c>
      <c r="S221" s="64">
        <f t="shared" si="119"/>
        <v>46</v>
      </c>
      <c r="T221" s="64">
        <f t="shared" si="119"/>
        <v>46</v>
      </c>
      <c r="U221" s="64">
        <f t="shared" si="119"/>
        <v>46.000000000000007</v>
      </c>
      <c r="V221" s="64">
        <f t="shared" si="119"/>
        <v>46</v>
      </c>
      <c r="W221" s="64">
        <f t="shared" si="119"/>
        <v>46.000000000000007</v>
      </c>
      <c r="X221" s="64">
        <f t="shared" si="119"/>
        <v>46.000000000000007</v>
      </c>
      <c r="Y221" s="64">
        <f t="shared" si="119"/>
        <v>46</v>
      </c>
      <c r="Z221" s="64">
        <f t="shared" si="119"/>
        <v>45.999999999999993</v>
      </c>
      <c r="AA221" s="64">
        <f t="shared" si="119"/>
        <v>45.999999999999993</v>
      </c>
      <c r="AB221" s="64">
        <f t="shared" si="119"/>
        <v>46</v>
      </c>
      <c r="AC221" s="64">
        <f t="shared" si="119"/>
        <v>46.000000000000007</v>
      </c>
      <c r="AD221" s="64">
        <f t="shared" si="119"/>
        <v>45.999999999999993</v>
      </c>
      <c r="AE221" s="64">
        <f t="shared" si="119"/>
        <v>46</v>
      </c>
      <c r="AF221" s="64">
        <f t="shared" si="119"/>
        <v>46.000000000000014</v>
      </c>
      <c r="AG221" s="64">
        <f t="shared" si="119"/>
        <v>46</v>
      </c>
      <c r="AH221" s="64">
        <f t="shared" si="119"/>
        <v>45.999999999999986</v>
      </c>
      <c r="AI221" s="64">
        <f t="shared" si="119"/>
        <v>46.000000000000014</v>
      </c>
      <c r="AJ221" s="64">
        <f t="shared" si="119"/>
        <v>46</v>
      </c>
      <c r="AK221" s="64">
        <f t="shared" si="119"/>
        <v>46.000000000000007</v>
      </c>
      <c r="AL221" s="64">
        <f t="shared" si="119"/>
        <v>46.000000000000007</v>
      </c>
      <c r="AM221" s="64">
        <f t="shared" si="119"/>
        <v>46.000000000000007</v>
      </c>
      <c r="AN221" s="64">
        <f t="shared" si="119"/>
        <v>45.999999999999993</v>
      </c>
      <c r="AO221" s="64">
        <f t="shared" si="119"/>
        <v>45.999999999999993</v>
      </c>
      <c r="AP221" s="64">
        <f t="shared" si="119"/>
        <v>46</v>
      </c>
      <c r="AQ221" s="64">
        <f t="shared" si="119"/>
        <v>45.999999999999993</v>
      </c>
      <c r="AR221" s="64">
        <f t="shared" si="119"/>
        <v>46.000000000000014</v>
      </c>
      <c r="AS221" s="64">
        <f t="shared" si="119"/>
        <v>46.000000000000007</v>
      </c>
      <c r="AT221" s="64">
        <f t="shared" si="119"/>
        <v>46.000000000000007</v>
      </c>
      <c r="AU221" s="64">
        <f t="shared" si="119"/>
        <v>45.999999999999993</v>
      </c>
      <c r="AV221" s="64">
        <f t="shared" si="119"/>
        <v>45.999999999999993</v>
      </c>
      <c r="AW221" s="64">
        <f t="shared" si="119"/>
        <v>45.999999999999993</v>
      </c>
    </row>
    <row r="222" spans="1:49">
      <c r="A222" s="64" t="s">
        <v>134</v>
      </c>
      <c r="B222" s="64">
        <f t="shared" ref="B222:AW222" si="120">16/B220</f>
        <v>1.035823513162617</v>
      </c>
      <c r="C222" s="64">
        <f t="shared" si="120"/>
        <v>1.032658350680002</v>
      </c>
      <c r="D222" s="64">
        <f t="shared" si="120"/>
        <v>1.0342068887817903</v>
      </c>
      <c r="E222" s="64">
        <f t="shared" si="120"/>
        <v>1.0385098070385965</v>
      </c>
      <c r="F222" s="60">
        <f t="shared" si="120"/>
        <v>1.035272786471094</v>
      </c>
      <c r="G222" s="64">
        <f t="shared" si="120"/>
        <v>1.0364608307526597</v>
      </c>
      <c r="H222" s="114">
        <f t="shared" si="120"/>
        <v>1.0381608516151164</v>
      </c>
      <c r="I222" s="64">
        <f t="shared" si="120"/>
        <v>1.0329150350890459</v>
      </c>
      <c r="J222" s="64">
        <f t="shared" si="120"/>
        <v>1.0285005400016458</v>
      </c>
      <c r="K222" s="64">
        <f t="shared" si="120"/>
        <v>1.0301150053032651</v>
      </c>
      <c r="L222" s="64">
        <f t="shared" si="120"/>
        <v>1.0325592447057026</v>
      </c>
      <c r="M222" s="64">
        <f t="shared" si="120"/>
        <v>1.0303459544885105</v>
      </c>
      <c r="N222" s="64">
        <f t="shared" si="120"/>
        <v>1.0332462670106222</v>
      </c>
      <c r="O222" s="64">
        <f t="shared" si="120"/>
        <v>1.033326461125418</v>
      </c>
      <c r="P222" s="60">
        <f t="shared" si="120"/>
        <v>1.0440180709641573</v>
      </c>
      <c r="Q222" s="64">
        <f t="shared" si="120"/>
        <v>1.0358573244094467</v>
      </c>
      <c r="R222" s="64">
        <f t="shared" si="120"/>
        <v>1.0349927961630945</v>
      </c>
      <c r="S222" s="64">
        <f t="shared" si="120"/>
        <v>1.0361997248126915</v>
      </c>
      <c r="T222" s="64">
        <f t="shared" si="120"/>
        <v>1.0342309354729129</v>
      </c>
      <c r="U222" s="64">
        <f t="shared" si="120"/>
        <v>1.040423652113998</v>
      </c>
      <c r="V222" s="64">
        <f t="shared" si="120"/>
        <v>1.0400909816257673</v>
      </c>
      <c r="W222" s="64">
        <f t="shared" si="120"/>
        <v>1.038847033061798</v>
      </c>
      <c r="X222" s="64">
        <f t="shared" si="120"/>
        <v>1.0364333105132144</v>
      </c>
      <c r="Y222" s="64">
        <f t="shared" si="120"/>
        <v>1.0351119657629293</v>
      </c>
      <c r="Z222" s="64">
        <f t="shared" si="120"/>
        <v>1.0374008036731934</v>
      </c>
      <c r="AA222" s="64">
        <f t="shared" si="120"/>
        <v>1.043741842758108</v>
      </c>
      <c r="AB222" s="64">
        <f t="shared" si="120"/>
        <v>1.0353672667792202</v>
      </c>
      <c r="AC222" s="64">
        <f t="shared" si="120"/>
        <v>1.0354417150741972</v>
      </c>
      <c r="AD222" s="64">
        <f t="shared" si="120"/>
        <v>1.0401467446938693</v>
      </c>
      <c r="AE222" s="64">
        <f t="shared" si="120"/>
        <v>1.0343084513000382</v>
      </c>
      <c r="AF222" s="64">
        <f t="shared" si="120"/>
        <v>1.0356234816633398</v>
      </c>
      <c r="AG222" s="64">
        <f t="shared" si="120"/>
        <v>1.0411071440472817</v>
      </c>
      <c r="AH222" s="64">
        <f t="shared" si="120"/>
        <v>1.0352735494242256</v>
      </c>
      <c r="AI222" s="64">
        <f t="shared" si="120"/>
        <v>1.032408483512347</v>
      </c>
      <c r="AJ222" s="64">
        <f t="shared" si="120"/>
        <v>1.0338213678971728</v>
      </c>
      <c r="AK222" s="64">
        <f t="shared" si="120"/>
        <v>1.0340445877886595</v>
      </c>
      <c r="AL222" s="64">
        <f t="shared" si="120"/>
        <v>1.0394516509604028</v>
      </c>
      <c r="AM222" s="64">
        <f t="shared" si="120"/>
        <v>1.0401529430589413</v>
      </c>
      <c r="AN222" s="64">
        <f t="shared" si="120"/>
        <v>1.0366750571167567</v>
      </c>
      <c r="AO222" s="64">
        <f t="shared" si="120"/>
        <v>1.0358769071929961</v>
      </c>
      <c r="AP222" s="64">
        <f t="shared" si="120"/>
        <v>1.0384152459309439</v>
      </c>
      <c r="AQ222" s="64">
        <f t="shared" si="120"/>
        <v>1.0364243815249572</v>
      </c>
      <c r="AR222" s="64">
        <f t="shared" si="120"/>
        <v>1.0397541607691285</v>
      </c>
      <c r="AS222" s="64">
        <f t="shared" si="120"/>
        <v>1.0403923141566915</v>
      </c>
      <c r="AT222" s="64">
        <f t="shared" si="120"/>
        <v>1.0411937557375381</v>
      </c>
      <c r="AU222" s="64">
        <f t="shared" si="120"/>
        <v>1.0349088349773163</v>
      </c>
      <c r="AV222" s="64">
        <f t="shared" si="120"/>
        <v>1.040097628990869</v>
      </c>
      <c r="AW222" s="64">
        <f t="shared" si="120"/>
        <v>1.0298835738255649</v>
      </c>
    </row>
    <row r="223" spans="1:49">
      <c r="A223" s="64" t="s">
        <v>135</v>
      </c>
      <c r="B223" s="64">
        <f t="shared" ref="B223:AW223" si="121">8/B188</f>
        <v>1.1387443156672097</v>
      </c>
      <c r="C223" s="64">
        <f t="shared" si="121"/>
        <v>1.1536642230941649</v>
      </c>
      <c r="D223" s="64">
        <f t="shared" si="121"/>
        <v>1.1438294052453177</v>
      </c>
      <c r="E223" s="64">
        <f t="shared" si="121"/>
        <v>1.1261565052294107</v>
      </c>
      <c r="F223" s="60">
        <f t="shared" si="121"/>
        <v>1.1397698274271355</v>
      </c>
      <c r="G223" s="64">
        <f t="shared" si="121"/>
        <v>1.1522506869361773</v>
      </c>
      <c r="H223" s="114">
        <f t="shared" si="121"/>
        <v>1.1130892462656774</v>
      </c>
      <c r="I223" s="64">
        <f t="shared" si="121"/>
        <v>1.1435153229575599</v>
      </c>
      <c r="J223" s="64">
        <f t="shared" si="121"/>
        <v>1.1638390526396931</v>
      </c>
      <c r="K223" s="64">
        <f t="shared" si="121"/>
        <v>1.1548085952861653</v>
      </c>
      <c r="L223" s="64">
        <f t="shared" si="121"/>
        <v>1.1574559623534981</v>
      </c>
      <c r="M223" s="64">
        <f t="shared" si="121"/>
        <v>1.1557558121942686</v>
      </c>
      <c r="N223" s="64">
        <f t="shared" si="121"/>
        <v>1.1578441082223203</v>
      </c>
      <c r="O223" s="64">
        <f t="shared" si="121"/>
        <v>1.1443051630054508</v>
      </c>
      <c r="P223" s="60">
        <f t="shared" si="121"/>
        <v>1.1069910557515019</v>
      </c>
      <c r="Q223" s="64">
        <f t="shared" si="121"/>
        <v>1.1378569574673201</v>
      </c>
      <c r="R223" s="64">
        <f t="shared" si="121"/>
        <v>1.1351155074259545</v>
      </c>
      <c r="S223" s="64">
        <f t="shared" si="121"/>
        <v>1.1299963807900206</v>
      </c>
      <c r="T223" s="64">
        <f t="shared" si="121"/>
        <v>1.1391596296718178</v>
      </c>
      <c r="U223" s="64">
        <f t="shared" si="121"/>
        <v>1.1116684202380351</v>
      </c>
      <c r="V223" s="64">
        <f t="shared" si="121"/>
        <v>1.1152601971616947</v>
      </c>
      <c r="W223" s="64">
        <f t="shared" si="121"/>
        <v>1.1152926645915442</v>
      </c>
      <c r="X223" s="64">
        <f t="shared" si="121"/>
        <v>1.1283454084232554</v>
      </c>
      <c r="Y223" s="64">
        <f t="shared" si="121"/>
        <v>1.1329209900109887</v>
      </c>
      <c r="Z223" s="64">
        <f t="shared" si="121"/>
        <v>1.1321513479240983</v>
      </c>
      <c r="AA223" s="64">
        <f t="shared" si="121"/>
        <v>1.0972982524137913</v>
      </c>
      <c r="AB223" s="64">
        <f t="shared" si="121"/>
        <v>1.1275209275303517</v>
      </c>
      <c r="AC223" s="64">
        <f t="shared" si="121"/>
        <v>1.1558073671249125</v>
      </c>
      <c r="AD223" s="64">
        <f t="shared" si="121"/>
        <v>1.1206692341798949</v>
      </c>
      <c r="AE223" s="64">
        <f t="shared" si="121"/>
        <v>1.1366051089524118</v>
      </c>
      <c r="AF223" s="64">
        <f t="shared" si="121"/>
        <v>1.1353423645585639</v>
      </c>
      <c r="AG223" s="64">
        <f t="shared" si="121"/>
        <v>1.1038127808748828</v>
      </c>
      <c r="AH223" s="64">
        <f t="shared" si="121"/>
        <v>1.1470706051835722</v>
      </c>
      <c r="AI223" s="64">
        <f t="shared" si="121"/>
        <v>1.1448903012156071</v>
      </c>
      <c r="AJ223" s="64">
        <f t="shared" si="121"/>
        <v>1.1439208435980051</v>
      </c>
      <c r="AK223" s="64">
        <f t="shared" si="121"/>
        <v>1.1456780453876547</v>
      </c>
      <c r="AL223" s="64">
        <f t="shared" si="121"/>
        <v>1.1139655263148638</v>
      </c>
      <c r="AM223" s="64">
        <f t="shared" si="121"/>
        <v>1.105494758516901</v>
      </c>
      <c r="AN223" s="64">
        <f t="shared" si="121"/>
        <v>1.1256812766835291</v>
      </c>
      <c r="AO223" s="64">
        <f t="shared" si="121"/>
        <v>1.1273881684786879</v>
      </c>
      <c r="AP223" s="64">
        <f t="shared" si="121"/>
        <v>1.1134056701129047</v>
      </c>
      <c r="AQ223" s="64">
        <f t="shared" si="121"/>
        <v>1.1298416619794656</v>
      </c>
      <c r="AR223" s="64">
        <f t="shared" si="121"/>
        <v>1.1096003004160628</v>
      </c>
      <c r="AS223" s="64">
        <f t="shared" si="121"/>
        <v>1.136357782372081</v>
      </c>
      <c r="AT223" s="64">
        <f t="shared" si="121"/>
        <v>1.1122554325963854</v>
      </c>
      <c r="AU223" s="64">
        <f t="shared" si="121"/>
        <v>1.1307898337838891</v>
      </c>
      <c r="AV223" s="64">
        <f t="shared" si="121"/>
        <v>1.1082666596781796</v>
      </c>
      <c r="AW223" s="64">
        <f t="shared" si="121"/>
        <v>1.1536709165059174</v>
      </c>
    </row>
    <row r="224" spans="1:49">
      <c r="A224" s="64" t="s">
        <v>136</v>
      </c>
      <c r="B224" s="64">
        <f t="shared" ref="B224:AW224" si="122">15/(B220-(B205+B209+B210))</f>
        <v>0.99242369424791677</v>
      </c>
      <c r="C224" s="64">
        <f t="shared" si="122"/>
        <v>0.991093663339637</v>
      </c>
      <c r="D224" s="64">
        <f t="shared" si="122"/>
        <v>0.99116730893035698</v>
      </c>
      <c r="E224" s="64">
        <f t="shared" si="122"/>
        <v>0.99302433442447546</v>
      </c>
      <c r="F224" s="60">
        <f t="shared" si="122"/>
        <v>0.98992751284887337</v>
      </c>
      <c r="G224" s="64">
        <f t="shared" si="122"/>
        <v>0.99845354709704071</v>
      </c>
      <c r="H224" s="114">
        <f t="shared" si="122"/>
        <v>0.99176372832667903</v>
      </c>
      <c r="I224" s="64">
        <f t="shared" si="122"/>
        <v>0.99391429752310789</v>
      </c>
      <c r="J224" s="64">
        <f t="shared" si="122"/>
        <v>0.99300550486895434</v>
      </c>
      <c r="K224" s="64">
        <f t="shared" si="122"/>
        <v>0.9915565332100944</v>
      </c>
      <c r="L224" s="64">
        <f t="shared" si="122"/>
        <v>0.99406014954930011</v>
      </c>
      <c r="M224" s="64">
        <f t="shared" si="122"/>
        <v>0.99176667565994792</v>
      </c>
      <c r="N224" s="64">
        <f t="shared" si="122"/>
        <v>0.99649581267074783</v>
      </c>
      <c r="O224" s="64">
        <f t="shared" si="122"/>
        <v>0.99084299705890799</v>
      </c>
      <c r="P224" s="60">
        <f t="shared" si="122"/>
        <v>0.99424110522761988</v>
      </c>
      <c r="Q224" s="64">
        <f t="shared" si="122"/>
        <v>0.99177513053057165</v>
      </c>
      <c r="R224" s="64">
        <f t="shared" si="122"/>
        <v>0.99576276683656684</v>
      </c>
      <c r="S224" s="64">
        <f t="shared" si="122"/>
        <v>0.99404347556833994</v>
      </c>
      <c r="T224" s="64">
        <f t="shared" si="122"/>
        <v>0.99080093862305685</v>
      </c>
      <c r="U224" s="64">
        <f t="shared" si="122"/>
        <v>0.99653437648639454</v>
      </c>
      <c r="V224" s="64">
        <f t="shared" si="122"/>
        <v>0.99278670221455378</v>
      </c>
      <c r="W224" s="64">
        <f t="shared" si="122"/>
        <v>0.99363077953910084</v>
      </c>
      <c r="X224" s="64">
        <f t="shared" si="122"/>
        <v>0.99231773393801315</v>
      </c>
      <c r="Y224" s="64">
        <f t="shared" si="122"/>
        <v>0.99270002013974479</v>
      </c>
      <c r="Z224" s="64">
        <f t="shared" si="122"/>
        <v>0.99462948487316682</v>
      </c>
      <c r="AA224" s="64">
        <f t="shared" si="122"/>
        <v>0.99236800522500912</v>
      </c>
      <c r="AB224" s="64">
        <f t="shared" si="122"/>
        <v>0.99286250357734041</v>
      </c>
      <c r="AC224" s="64">
        <f t="shared" si="122"/>
        <v>0.99539720662017006</v>
      </c>
      <c r="AD224" s="64">
        <f t="shared" si="122"/>
        <v>0.99079149164395763</v>
      </c>
      <c r="AE224" s="64">
        <f t="shared" si="122"/>
        <v>0.99449072556832652</v>
      </c>
      <c r="AF224" s="64">
        <f t="shared" si="122"/>
        <v>0.99808359103110378</v>
      </c>
      <c r="AG224" s="64">
        <f t="shared" si="122"/>
        <v>0.99206730462648618</v>
      </c>
      <c r="AH224" s="64">
        <f t="shared" si="122"/>
        <v>0.99242074137833935</v>
      </c>
      <c r="AI224" s="64">
        <f t="shared" si="122"/>
        <v>0.99232203100782934</v>
      </c>
      <c r="AJ224" s="64">
        <f t="shared" si="122"/>
        <v>0.99242452140807724</v>
      </c>
      <c r="AK224" s="64">
        <f t="shared" si="122"/>
        <v>0.99400547962426344</v>
      </c>
      <c r="AL224" s="64">
        <f t="shared" si="122"/>
        <v>0.99266624313235463</v>
      </c>
      <c r="AM224" s="64">
        <f t="shared" si="122"/>
        <v>0.99329231105042137</v>
      </c>
      <c r="AN224" s="64">
        <f t="shared" si="122"/>
        <v>0.9921826985888329</v>
      </c>
      <c r="AO224" s="64">
        <f t="shared" si="122"/>
        <v>0.99533258791858226</v>
      </c>
      <c r="AP224" s="64">
        <f t="shared" si="122"/>
        <v>0.9940520781558132</v>
      </c>
      <c r="AQ224" s="64">
        <f t="shared" si="122"/>
        <v>0.99308197271652299</v>
      </c>
      <c r="AR224" s="64">
        <f t="shared" si="122"/>
        <v>0.99275333224762485</v>
      </c>
      <c r="AS224" s="64">
        <f t="shared" si="122"/>
        <v>0.99657784790934001</v>
      </c>
      <c r="AT224" s="64">
        <f t="shared" si="122"/>
        <v>0.99264446377574234</v>
      </c>
      <c r="AU224" s="64">
        <f t="shared" si="122"/>
        <v>0.99470418231765267</v>
      </c>
      <c r="AV224" s="64">
        <f t="shared" si="122"/>
        <v>0.99264536634555733</v>
      </c>
      <c r="AW224" s="64">
        <f t="shared" si="122"/>
        <v>0.99271642791788672</v>
      </c>
    </row>
    <row r="225" spans="1:49">
      <c r="A225" s="64" t="s">
        <v>137</v>
      </c>
      <c r="B225" s="64">
        <f t="shared" ref="B225:AW225" si="123">2/(B204+B208)</f>
        <v>1.0320084336550155</v>
      </c>
      <c r="C225" s="64">
        <f t="shared" si="123"/>
        <v>1.0402525218415599</v>
      </c>
      <c r="D225" s="64">
        <f t="shared" si="123"/>
        <v>1.0132695598076562</v>
      </c>
      <c r="E225" s="64">
        <f t="shared" si="123"/>
        <v>1.0276895711250023</v>
      </c>
      <c r="F225" s="60">
        <f t="shared" si="123"/>
        <v>1.0185008415674681</v>
      </c>
      <c r="G225" s="64">
        <f t="shared" si="123"/>
        <v>1.0397729521948169</v>
      </c>
      <c r="H225" s="114">
        <f t="shared" si="123"/>
        <v>1.0061264938125491</v>
      </c>
      <c r="I225" s="64">
        <f t="shared" si="123"/>
        <v>1.0332660701510308</v>
      </c>
      <c r="J225" s="64">
        <f t="shared" si="123"/>
        <v>1.0402456219451508</v>
      </c>
      <c r="K225" s="64">
        <f t="shared" si="123"/>
        <v>1.0301953407215396</v>
      </c>
      <c r="L225" s="64">
        <f t="shared" si="123"/>
        <v>1.0192476825146772</v>
      </c>
      <c r="M225" s="64">
        <f t="shared" si="123"/>
        <v>1.0368707400114623</v>
      </c>
      <c r="N225" s="64">
        <f t="shared" si="123"/>
        <v>1.0620088405729124</v>
      </c>
      <c r="O225" s="64">
        <f t="shared" si="123"/>
        <v>1.0031320448672871</v>
      </c>
      <c r="P225" s="60">
        <f t="shared" si="123"/>
        <v>0.99548377072415961</v>
      </c>
      <c r="Q225" s="64">
        <f t="shared" si="123"/>
        <v>1.0076067893028882</v>
      </c>
      <c r="R225" s="64">
        <f t="shared" si="123"/>
        <v>1.0227069528516568</v>
      </c>
      <c r="S225" s="64">
        <f t="shared" si="123"/>
        <v>1.0259101900547618</v>
      </c>
      <c r="T225" s="64">
        <f t="shared" si="123"/>
        <v>1.0104650810559206</v>
      </c>
      <c r="U225" s="64">
        <f t="shared" si="123"/>
        <v>1.0349726960814685</v>
      </c>
      <c r="V225" s="64">
        <f t="shared" si="123"/>
        <v>1.0363491370676226</v>
      </c>
      <c r="W225" s="64">
        <f t="shared" si="123"/>
        <v>1.0430393910252582</v>
      </c>
      <c r="X225" s="64">
        <f t="shared" si="123"/>
        <v>1.0422692280254435</v>
      </c>
      <c r="Y225" s="64">
        <f t="shared" si="123"/>
        <v>1.0198538569031599</v>
      </c>
      <c r="Z225" s="64">
        <f t="shared" si="123"/>
        <v>1.0382340873190996</v>
      </c>
      <c r="AA225" s="64">
        <f t="shared" si="123"/>
        <v>1.0278949287032515</v>
      </c>
      <c r="AB225" s="64">
        <f t="shared" si="123"/>
        <v>1.0230665845175977</v>
      </c>
      <c r="AC225" s="64">
        <f t="shared" si="123"/>
        <v>1.0595260812593605</v>
      </c>
      <c r="AD225" s="64">
        <f t="shared" si="123"/>
        <v>1.0240794816489789</v>
      </c>
      <c r="AE225" s="64">
        <f t="shared" si="123"/>
        <v>1.051180866538304</v>
      </c>
      <c r="AF225" s="64">
        <f t="shared" si="123"/>
        <v>1.0323311042405099</v>
      </c>
      <c r="AG225" s="64">
        <f t="shared" si="123"/>
        <v>1.0306041465324334</v>
      </c>
      <c r="AH225" s="64">
        <f t="shared" si="123"/>
        <v>1.030877046700307</v>
      </c>
      <c r="AI225" s="64">
        <f t="shared" si="123"/>
        <v>1.0352324734973271</v>
      </c>
      <c r="AJ225" s="64">
        <f t="shared" si="123"/>
        <v>1.0415447064049426</v>
      </c>
      <c r="AK225" s="64">
        <f t="shared" si="123"/>
        <v>1.0383572152163407</v>
      </c>
      <c r="AL225" s="64">
        <f t="shared" si="123"/>
        <v>1.0312393212601261</v>
      </c>
      <c r="AM225" s="64">
        <f t="shared" si="123"/>
        <v>1.0345020851692022</v>
      </c>
      <c r="AN225" s="64">
        <f t="shared" si="123"/>
        <v>1.025811830738101</v>
      </c>
      <c r="AO225" s="64">
        <f t="shared" si="123"/>
        <v>1.0338729976600012</v>
      </c>
      <c r="AP225" s="64">
        <f t="shared" si="123"/>
        <v>1.0162438675062844</v>
      </c>
      <c r="AQ225" s="64">
        <f t="shared" si="123"/>
        <v>1.0300056899608614</v>
      </c>
      <c r="AR225" s="64">
        <f t="shared" si="123"/>
        <v>1.0279565371457302</v>
      </c>
      <c r="AS225" s="64">
        <f t="shared" si="123"/>
        <v>1.0657875436799931</v>
      </c>
      <c r="AT225" s="64">
        <f t="shared" si="123"/>
        <v>1.0229962910855814</v>
      </c>
      <c r="AU225" s="64">
        <f t="shared" si="123"/>
        <v>1.03681516876472</v>
      </c>
      <c r="AV225" s="64">
        <f t="shared" si="123"/>
        <v>1.0237532584036184</v>
      </c>
      <c r="AW225" s="64">
        <f t="shared" si="123"/>
        <v>1.0392313780270592</v>
      </c>
    </row>
    <row r="226" spans="1:49">
      <c r="A226" s="64" t="s">
        <v>138</v>
      </c>
      <c r="B226" s="64">
        <f>1</f>
        <v>1</v>
      </c>
      <c r="C226" s="64">
        <f>1</f>
        <v>1</v>
      </c>
      <c r="D226" s="64">
        <f>1</f>
        <v>1</v>
      </c>
      <c r="E226" s="64">
        <f>1</f>
        <v>1</v>
      </c>
      <c r="F226" s="60">
        <f>1</f>
        <v>1</v>
      </c>
      <c r="G226" s="64">
        <f>1</f>
        <v>1</v>
      </c>
      <c r="H226" s="114">
        <f>1</f>
        <v>1</v>
      </c>
      <c r="I226" s="64">
        <f>1</f>
        <v>1</v>
      </c>
      <c r="J226" s="64">
        <f>1</f>
        <v>1</v>
      </c>
      <c r="K226" s="64">
        <f>1</f>
        <v>1</v>
      </c>
      <c r="L226" s="64">
        <f>1</f>
        <v>1</v>
      </c>
      <c r="M226" s="64">
        <f>1</f>
        <v>1</v>
      </c>
      <c r="N226" s="64">
        <f>1</f>
        <v>1</v>
      </c>
      <c r="O226" s="64">
        <f>1</f>
        <v>1</v>
      </c>
      <c r="P226" s="60">
        <f>1</f>
        <v>1</v>
      </c>
      <c r="Q226" s="64">
        <f>1</f>
        <v>1</v>
      </c>
      <c r="R226" s="64">
        <f>1</f>
        <v>1</v>
      </c>
      <c r="S226" s="64">
        <f>1</f>
        <v>1</v>
      </c>
      <c r="T226" s="64">
        <f>1</f>
        <v>1</v>
      </c>
      <c r="U226" s="64">
        <f>1</f>
        <v>1</v>
      </c>
      <c r="V226" s="64">
        <f>1</f>
        <v>1</v>
      </c>
      <c r="W226" s="64">
        <f>1</f>
        <v>1</v>
      </c>
      <c r="X226" s="64">
        <f>1</f>
        <v>1</v>
      </c>
      <c r="Y226" s="64">
        <f>1</f>
        <v>1</v>
      </c>
      <c r="Z226" s="64">
        <f>1</f>
        <v>1</v>
      </c>
      <c r="AA226" s="64">
        <f>1</f>
        <v>1</v>
      </c>
      <c r="AB226" s="64">
        <f>1</f>
        <v>1</v>
      </c>
      <c r="AC226" s="64">
        <f>1</f>
        <v>1</v>
      </c>
      <c r="AD226" s="64">
        <f>1</f>
        <v>1</v>
      </c>
      <c r="AE226" s="64">
        <f>1</f>
        <v>1</v>
      </c>
      <c r="AF226" s="64">
        <f>1</f>
        <v>1</v>
      </c>
      <c r="AG226" s="64">
        <f>1</f>
        <v>1</v>
      </c>
      <c r="AH226" s="64">
        <f>1</f>
        <v>1</v>
      </c>
      <c r="AI226" s="64">
        <f>1</f>
        <v>1</v>
      </c>
      <c r="AJ226" s="64">
        <f>1</f>
        <v>1</v>
      </c>
      <c r="AK226" s="64">
        <f>1</f>
        <v>1</v>
      </c>
      <c r="AL226" s="64">
        <f>1</f>
        <v>1</v>
      </c>
      <c r="AM226" s="64">
        <f>1</f>
        <v>1</v>
      </c>
      <c r="AN226" s="64">
        <f>1</f>
        <v>1</v>
      </c>
      <c r="AO226" s="64">
        <f>1</f>
        <v>1</v>
      </c>
      <c r="AP226" s="64">
        <f>1</f>
        <v>1</v>
      </c>
      <c r="AQ226" s="64">
        <f>1</f>
        <v>1</v>
      </c>
      <c r="AR226" s="64">
        <f>1</f>
        <v>1</v>
      </c>
      <c r="AS226" s="64">
        <f>1</f>
        <v>1</v>
      </c>
      <c r="AT226" s="64">
        <f>1</f>
        <v>1</v>
      </c>
      <c r="AU226" s="64">
        <f>1</f>
        <v>1</v>
      </c>
      <c r="AV226" s="64">
        <f>1</f>
        <v>1</v>
      </c>
      <c r="AW226" s="64">
        <f>1</f>
        <v>1</v>
      </c>
    </row>
    <row r="227" spans="1:49">
      <c r="A227" s="64" t="s">
        <v>139</v>
      </c>
      <c r="B227" s="64">
        <f t="shared" ref="B227:AW227" si="124">8/(B188+B191)</f>
        <v>0.9705575540261393</v>
      </c>
      <c r="C227" s="64">
        <f t="shared" si="124"/>
        <v>0.97229810834702213</v>
      </c>
      <c r="D227" s="64">
        <f t="shared" si="124"/>
        <v>0.96823286861510072</v>
      </c>
      <c r="E227" s="64">
        <f t="shared" si="124"/>
        <v>0.97319353251380103</v>
      </c>
      <c r="F227" s="60">
        <f t="shared" si="124"/>
        <v>0.97027574452317988</v>
      </c>
      <c r="G227" s="64">
        <f t="shared" si="124"/>
        <v>0.96303921228993206</v>
      </c>
      <c r="H227" s="114">
        <f t="shared" si="124"/>
        <v>0.98806640130361734</v>
      </c>
      <c r="I227" s="64">
        <f t="shared" si="124"/>
        <v>0.97472475966994143</v>
      </c>
      <c r="J227" s="64">
        <f t="shared" si="124"/>
        <v>0.97256560067277265</v>
      </c>
      <c r="K227" s="64">
        <f t="shared" si="124"/>
        <v>0.97562849664188567</v>
      </c>
      <c r="L227" s="64">
        <f t="shared" si="124"/>
        <v>0.9682036798334942</v>
      </c>
      <c r="M227" s="64">
        <f t="shared" si="124"/>
        <v>0.97635682172428906</v>
      </c>
      <c r="N227" s="64">
        <f t="shared" si="124"/>
        <v>0.96157772639232919</v>
      </c>
      <c r="O227" s="64">
        <f t="shared" si="124"/>
        <v>0.97971741834268156</v>
      </c>
      <c r="P227" s="60">
        <f t="shared" si="124"/>
        <v>0.97488301014734124</v>
      </c>
      <c r="Q227" s="64">
        <f t="shared" si="124"/>
        <v>0.97359634551544361</v>
      </c>
      <c r="R227" s="64">
        <f t="shared" si="124"/>
        <v>0.97479508992961195</v>
      </c>
      <c r="S227" s="64">
        <f t="shared" si="124"/>
        <v>0.97862500642614536</v>
      </c>
      <c r="T227" s="64">
        <f t="shared" si="124"/>
        <v>0.97857647470914899</v>
      </c>
      <c r="U227" s="64">
        <f t="shared" si="124"/>
        <v>0.9744751464270176</v>
      </c>
      <c r="V227" s="64">
        <f t="shared" si="124"/>
        <v>0.97565985853093773</v>
      </c>
      <c r="W227" s="64">
        <f t="shared" si="124"/>
        <v>0.97726637268190153</v>
      </c>
      <c r="X227" s="64">
        <f t="shared" si="124"/>
        <v>0.97489333076270113</v>
      </c>
      <c r="Y227" s="64">
        <f t="shared" si="124"/>
        <v>0.97109066208933303</v>
      </c>
      <c r="Z227" s="64">
        <f t="shared" si="124"/>
        <v>0.96534171751033737</v>
      </c>
      <c r="AA227" s="64">
        <f t="shared" si="124"/>
        <v>0.97630654915743953</v>
      </c>
      <c r="AB227" s="64">
        <f t="shared" si="124"/>
        <v>0.97504902351127709</v>
      </c>
      <c r="AC227" s="64">
        <f t="shared" si="124"/>
        <v>0.95098799654351462</v>
      </c>
      <c r="AD227" s="64">
        <f t="shared" si="124"/>
        <v>0.97112515779445885</v>
      </c>
      <c r="AE227" s="64">
        <f t="shared" si="124"/>
        <v>0.97326465654450667</v>
      </c>
      <c r="AF227" s="64">
        <f t="shared" si="124"/>
        <v>0.96813322315785444</v>
      </c>
      <c r="AG227" s="64">
        <f t="shared" si="124"/>
        <v>0.98121011853467566</v>
      </c>
      <c r="AH227" s="64">
        <f t="shared" si="124"/>
        <v>0.96529507232343081</v>
      </c>
      <c r="AI227" s="64">
        <f t="shared" si="124"/>
        <v>0.9735611355637156</v>
      </c>
      <c r="AJ227" s="64">
        <f t="shared" si="124"/>
        <v>0.97098704842747074</v>
      </c>
      <c r="AK227" s="64">
        <f t="shared" si="124"/>
        <v>0.96344236959320428</v>
      </c>
      <c r="AL227" s="64">
        <f t="shared" si="124"/>
        <v>0.97206052629934225</v>
      </c>
      <c r="AM227" s="64">
        <f t="shared" si="124"/>
        <v>0.97851519715112933</v>
      </c>
      <c r="AN227" s="64">
        <f t="shared" si="124"/>
        <v>0.97277546359405609</v>
      </c>
      <c r="AO227" s="64">
        <f t="shared" si="124"/>
        <v>0.97056618534191974</v>
      </c>
      <c r="AP227" s="64">
        <f t="shared" si="124"/>
        <v>0.98047957879863812</v>
      </c>
      <c r="AQ227" s="64">
        <f t="shared" si="124"/>
        <v>0.97180386241526673</v>
      </c>
      <c r="AR227" s="64">
        <f t="shared" si="124"/>
        <v>0.97653381761960467</v>
      </c>
      <c r="AS227" s="64">
        <f t="shared" si="124"/>
        <v>0.95534039704102591</v>
      </c>
      <c r="AT227" s="64">
        <f t="shared" si="124"/>
        <v>0.97399438678339512</v>
      </c>
      <c r="AU227" s="64">
        <f t="shared" si="124"/>
        <v>0.9727046936004482</v>
      </c>
      <c r="AV227" s="64">
        <f t="shared" si="124"/>
        <v>0.977328220826294</v>
      </c>
      <c r="AW227" s="64">
        <f t="shared" si="124"/>
        <v>0.96927180700877691</v>
      </c>
    </row>
    <row r="228" spans="1:49">
      <c r="A228" s="64" t="s">
        <v>140</v>
      </c>
      <c r="B228" s="64">
        <f t="shared" ref="B228:AW228" si="125">15/(B220-B210)</f>
        <v>0.97804020869006236</v>
      </c>
      <c r="C228" s="64">
        <f t="shared" si="125"/>
        <v>0.97601341086351812</v>
      </c>
      <c r="D228" s="64">
        <f t="shared" si="125"/>
        <v>0.97585087887287547</v>
      </c>
      <c r="E228" s="64">
        <f t="shared" si="125"/>
        <v>0.97988100566927816</v>
      </c>
      <c r="F228" s="60">
        <f t="shared" si="125"/>
        <v>0.97652419492521336</v>
      </c>
      <c r="G228" s="64">
        <f t="shared" si="125"/>
        <v>0.98179339929114628</v>
      </c>
      <c r="H228" s="114">
        <f t="shared" si="125"/>
        <v>0.97783882423330637</v>
      </c>
      <c r="I228" s="64">
        <f t="shared" si="125"/>
        <v>0.97580295947292717</v>
      </c>
      <c r="J228" s="64">
        <f t="shared" si="125"/>
        <v>0.97331396312880958</v>
      </c>
      <c r="K228" s="64">
        <f t="shared" si="125"/>
        <v>0.97395944598304773</v>
      </c>
      <c r="L228" s="64">
        <f t="shared" si="125"/>
        <v>0.97692664357742443</v>
      </c>
      <c r="M228" s="64">
        <f t="shared" si="125"/>
        <v>0.97451188526152788</v>
      </c>
      <c r="N228" s="64">
        <f t="shared" si="125"/>
        <v>0.97754905375770096</v>
      </c>
      <c r="O228" s="64">
        <f t="shared" si="125"/>
        <v>0.97571647983266308</v>
      </c>
      <c r="P228" s="60">
        <f t="shared" si="125"/>
        <v>0.98401564880376713</v>
      </c>
      <c r="Q228" s="64">
        <f t="shared" si="125"/>
        <v>0.97828531890393322</v>
      </c>
      <c r="R228" s="64">
        <f t="shared" si="125"/>
        <v>0.97999475211093334</v>
      </c>
      <c r="S228" s="64">
        <f t="shared" si="125"/>
        <v>0.98024176284914555</v>
      </c>
      <c r="T228" s="64">
        <f t="shared" si="125"/>
        <v>0.97612567680974394</v>
      </c>
      <c r="U228" s="64">
        <f t="shared" si="125"/>
        <v>0.98121085312709844</v>
      </c>
      <c r="V228" s="64">
        <f t="shared" si="125"/>
        <v>0.97982378427797479</v>
      </c>
      <c r="W228" s="64">
        <f t="shared" si="125"/>
        <v>0.97921918667347285</v>
      </c>
      <c r="X228" s="64">
        <f t="shared" si="125"/>
        <v>0.97749003230255538</v>
      </c>
      <c r="Y228" s="64">
        <f t="shared" si="125"/>
        <v>0.97631728891052727</v>
      </c>
      <c r="Z228" s="64">
        <f t="shared" si="125"/>
        <v>0.97913362901290224</v>
      </c>
      <c r="AA228" s="64">
        <f t="shared" si="125"/>
        <v>0.98260144073003286</v>
      </c>
      <c r="AB228" s="64">
        <f t="shared" si="125"/>
        <v>0.9771140666043785</v>
      </c>
      <c r="AC228" s="64">
        <f t="shared" si="125"/>
        <v>0.97854971620498865</v>
      </c>
      <c r="AD228" s="64">
        <f t="shared" si="125"/>
        <v>0.97977049143762707</v>
      </c>
      <c r="AE228" s="64">
        <f t="shared" si="125"/>
        <v>0.97690030539416417</v>
      </c>
      <c r="AF228" s="64">
        <f t="shared" si="125"/>
        <v>0.97917774990644479</v>
      </c>
      <c r="AG228" s="64">
        <f t="shared" si="125"/>
        <v>0.98022791423548572</v>
      </c>
      <c r="AH228" s="64">
        <f t="shared" si="125"/>
        <v>0.97809959045150918</v>
      </c>
      <c r="AI228" s="64">
        <f t="shared" si="125"/>
        <v>0.97519370894035184</v>
      </c>
      <c r="AJ228" s="64">
        <f t="shared" si="125"/>
        <v>0.97683735052616438</v>
      </c>
      <c r="AK228" s="64">
        <f t="shared" si="125"/>
        <v>0.9773682197492406</v>
      </c>
      <c r="AL228" s="64">
        <f t="shared" si="125"/>
        <v>0.97948807472597643</v>
      </c>
      <c r="AM228" s="64">
        <f t="shared" si="125"/>
        <v>0.97967419619133556</v>
      </c>
      <c r="AN228" s="64">
        <f t="shared" si="125"/>
        <v>0.9781541480211885</v>
      </c>
      <c r="AO228" s="64">
        <f t="shared" si="125"/>
        <v>0.9773095341841066</v>
      </c>
      <c r="AP228" s="64">
        <f t="shared" si="125"/>
        <v>0.97881751849937837</v>
      </c>
      <c r="AQ228" s="64">
        <f t="shared" si="125"/>
        <v>0.97827769123981456</v>
      </c>
      <c r="AR228" s="64">
        <f t="shared" si="125"/>
        <v>0.97971876164662819</v>
      </c>
      <c r="AS228" s="64">
        <f t="shared" si="125"/>
        <v>0.98265675335683034</v>
      </c>
      <c r="AT228" s="64">
        <f t="shared" si="125"/>
        <v>0.98131010997774804</v>
      </c>
      <c r="AU228" s="64">
        <f t="shared" si="125"/>
        <v>0.97694927352075867</v>
      </c>
      <c r="AV228" s="64">
        <f t="shared" si="125"/>
        <v>0.97983945149210006</v>
      </c>
      <c r="AW228" s="64">
        <f t="shared" si="125"/>
        <v>0.97439264982388984</v>
      </c>
    </row>
    <row r="229" spans="1:49">
      <c r="A229" s="64" t="s">
        <v>141</v>
      </c>
      <c r="B229" s="64">
        <f t="shared" ref="B229:AW229" si="126">12.9/(B220-(B200+B204+B205+B208+B209+B210))</f>
        <v>0.97901243929730497</v>
      </c>
      <c r="C229" s="64">
        <f t="shared" si="126"/>
        <v>0.97637139670366735</v>
      </c>
      <c r="D229" s="64">
        <f t="shared" si="126"/>
        <v>0.98025339490399288</v>
      </c>
      <c r="E229" s="64">
        <f t="shared" si="126"/>
        <v>0.98029850453256717</v>
      </c>
      <c r="F229" s="60">
        <f t="shared" si="126"/>
        <v>0.97809119898687191</v>
      </c>
      <c r="G229" s="64">
        <f t="shared" si="126"/>
        <v>0.98475267958359458</v>
      </c>
      <c r="H229" s="114">
        <f t="shared" si="126"/>
        <v>0.9819781549528791</v>
      </c>
      <c r="I229" s="64">
        <f t="shared" si="126"/>
        <v>0.98052371240541247</v>
      </c>
      <c r="J229" s="64">
        <f t="shared" si="126"/>
        <v>0.97853046563930968</v>
      </c>
      <c r="K229" s="64">
        <f t="shared" si="126"/>
        <v>0.97828428047533056</v>
      </c>
      <c r="L229" s="64">
        <f t="shared" si="126"/>
        <v>0.98267756127846273</v>
      </c>
      <c r="M229" s="64">
        <f t="shared" si="126"/>
        <v>0.97759530550090912</v>
      </c>
      <c r="N229" s="64">
        <f t="shared" si="126"/>
        <v>0.97953425272750927</v>
      </c>
      <c r="O229" s="64">
        <f t="shared" si="126"/>
        <v>0.98137151760570795</v>
      </c>
      <c r="P229" s="60">
        <f t="shared" si="126"/>
        <v>0.98640366122317302</v>
      </c>
      <c r="Q229" s="64">
        <f t="shared" si="126"/>
        <v>0.98177289828584846</v>
      </c>
      <c r="R229" s="64">
        <f t="shared" si="126"/>
        <v>0.98411421881743666</v>
      </c>
      <c r="S229" s="64">
        <f t="shared" si="126"/>
        <v>0.98170565837628809</v>
      </c>
      <c r="T229" s="64">
        <f t="shared" si="126"/>
        <v>0.98024461794018991</v>
      </c>
      <c r="U229" s="64">
        <f t="shared" si="126"/>
        <v>0.98325066716826104</v>
      </c>
      <c r="V229" s="64">
        <f t="shared" si="126"/>
        <v>0.9788200005945239</v>
      </c>
      <c r="W229" s="64">
        <f t="shared" si="126"/>
        <v>0.97885390353273538</v>
      </c>
      <c r="X229" s="64">
        <f t="shared" si="126"/>
        <v>0.97747739759547125</v>
      </c>
      <c r="Y229" s="64">
        <f t="shared" si="126"/>
        <v>0.98104531986246435</v>
      </c>
      <c r="Z229" s="64">
        <f t="shared" si="126"/>
        <v>0.98064221009893893</v>
      </c>
      <c r="AA229" s="64">
        <f t="shared" si="126"/>
        <v>0.97952591976108572</v>
      </c>
      <c r="AB229" s="64">
        <f t="shared" si="126"/>
        <v>0.98077042771280576</v>
      </c>
      <c r="AC229" s="64">
        <f t="shared" si="126"/>
        <v>0.97862762583095997</v>
      </c>
      <c r="AD229" s="64">
        <f t="shared" si="126"/>
        <v>0.97827783483687747</v>
      </c>
      <c r="AE229" s="64">
        <f t="shared" si="126"/>
        <v>0.97872043493031646</v>
      </c>
      <c r="AF229" s="64">
        <f t="shared" si="126"/>
        <v>0.98537682368636115</v>
      </c>
      <c r="AG229" s="64">
        <f t="shared" si="126"/>
        <v>0.97880525565747745</v>
      </c>
      <c r="AH229" s="64">
        <f t="shared" si="126"/>
        <v>0.97916715168705615</v>
      </c>
      <c r="AI229" s="64">
        <f t="shared" si="126"/>
        <v>0.97844928060819869</v>
      </c>
      <c r="AJ229" s="64">
        <f t="shared" si="126"/>
        <v>0.97769678514907243</v>
      </c>
      <c r="AK229" s="64">
        <f t="shared" si="126"/>
        <v>0.97991994778327751</v>
      </c>
      <c r="AL229" s="64">
        <f t="shared" si="126"/>
        <v>0.97939437365985715</v>
      </c>
      <c r="AM229" s="64">
        <f t="shared" si="126"/>
        <v>0.97964781115381949</v>
      </c>
      <c r="AN229" s="64">
        <f t="shared" si="126"/>
        <v>0.97960983250540201</v>
      </c>
      <c r="AO229" s="64">
        <f t="shared" si="126"/>
        <v>0.98204412975961464</v>
      </c>
      <c r="AP229" s="64">
        <f t="shared" si="126"/>
        <v>0.98310274151865384</v>
      </c>
      <c r="AQ229" s="64">
        <f t="shared" si="126"/>
        <v>0.98003788556671889</v>
      </c>
      <c r="AR229" s="64">
        <f t="shared" si="126"/>
        <v>0.97995379705316787</v>
      </c>
      <c r="AS229" s="64">
        <f t="shared" si="126"/>
        <v>0.97912996298713262</v>
      </c>
      <c r="AT229" s="64">
        <f t="shared" si="126"/>
        <v>0.98053305058008466</v>
      </c>
      <c r="AU229" s="64">
        <f t="shared" si="126"/>
        <v>0.9809232430565924</v>
      </c>
      <c r="AV229" s="64">
        <f t="shared" si="126"/>
        <v>0.98042634733904577</v>
      </c>
      <c r="AW229" s="64">
        <f t="shared" si="126"/>
        <v>0.97834327693227263</v>
      </c>
    </row>
    <row r="230" spans="1:49">
      <c r="A230" s="64" t="s">
        <v>142</v>
      </c>
      <c r="B230" s="64">
        <f t="shared" ref="B230:AW230" si="127">36/(46+B191+B188+B195)</f>
        <v>0.66264024523115228</v>
      </c>
      <c r="C230" s="64">
        <f t="shared" si="127"/>
        <v>0.66258858650699459</v>
      </c>
      <c r="D230" s="64">
        <f t="shared" si="127"/>
        <v>0.66259317993586153</v>
      </c>
      <c r="E230" s="64">
        <f t="shared" si="127"/>
        <v>0.66295602130050224</v>
      </c>
      <c r="F230" s="60">
        <f t="shared" si="127"/>
        <v>0.66286971641210501</v>
      </c>
      <c r="G230" s="64">
        <f t="shared" si="127"/>
        <v>0.6611344436574067</v>
      </c>
      <c r="H230" s="114">
        <f t="shared" si="127"/>
        <v>0.66437226085023815</v>
      </c>
      <c r="I230" s="64">
        <f t="shared" si="127"/>
        <v>0.66280345379768568</v>
      </c>
      <c r="J230" s="64">
        <f t="shared" si="127"/>
        <v>0.66243701015520173</v>
      </c>
      <c r="K230" s="64">
        <f t="shared" si="127"/>
        <v>0.66290827914792638</v>
      </c>
      <c r="L230" s="64">
        <f t="shared" si="127"/>
        <v>0.66197214942989857</v>
      </c>
      <c r="M230" s="64">
        <f t="shared" si="127"/>
        <v>0.66287014897075891</v>
      </c>
      <c r="N230" s="64">
        <f t="shared" si="127"/>
        <v>0.66132497412167801</v>
      </c>
      <c r="O230" s="64">
        <f t="shared" si="127"/>
        <v>0.66327732335804424</v>
      </c>
      <c r="P230" s="60">
        <f t="shared" si="127"/>
        <v>0.66318478365849665</v>
      </c>
      <c r="Q230" s="64">
        <f t="shared" si="127"/>
        <v>0.66288784896715558</v>
      </c>
      <c r="R230" s="64">
        <f t="shared" si="127"/>
        <v>0.66276227074516791</v>
      </c>
      <c r="S230" s="64">
        <f t="shared" si="127"/>
        <v>0.66320239026367378</v>
      </c>
      <c r="T230" s="64">
        <f t="shared" si="127"/>
        <v>0.6633332947449303</v>
      </c>
      <c r="U230" s="64">
        <f t="shared" si="127"/>
        <v>0.66308941580256042</v>
      </c>
      <c r="V230" s="64">
        <f t="shared" si="127"/>
        <v>0.6633859178283118</v>
      </c>
      <c r="W230" s="64">
        <f t="shared" si="127"/>
        <v>0.66350118933175684</v>
      </c>
      <c r="X230" s="64">
        <f t="shared" si="127"/>
        <v>0.66321357320985308</v>
      </c>
      <c r="Y230" s="64">
        <f t="shared" si="127"/>
        <v>0.66292728358870556</v>
      </c>
      <c r="Z230" s="64">
        <f t="shared" si="127"/>
        <v>0.66227069950697459</v>
      </c>
      <c r="AA230" s="64">
        <f t="shared" si="127"/>
        <v>0.66384720853105927</v>
      </c>
      <c r="AB230" s="64">
        <f t="shared" si="127"/>
        <v>0.66329969599750471</v>
      </c>
      <c r="AC230" s="64">
        <f t="shared" si="127"/>
        <v>0.66073818345065405</v>
      </c>
      <c r="AD230" s="64">
        <f t="shared" si="127"/>
        <v>0.66312130586589446</v>
      </c>
      <c r="AE230" s="64">
        <f t="shared" si="127"/>
        <v>0.66280714316560874</v>
      </c>
      <c r="AF230" s="64">
        <f t="shared" si="127"/>
        <v>0.66213861232109983</v>
      </c>
      <c r="AG230" s="64">
        <f t="shared" si="127"/>
        <v>0.66410007413667227</v>
      </c>
      <c r="AH230" s="64">
        <f t="shared" si="127"/>
        <v>0.66210595624472723</v>
      </c>
      <c r="AI230" s="64">
        <f t="shared" si="127"/>
        <v>0.66288647351061469</v>
      </c>
      <c r="AJ230" s="64">
        <f t="shared" si="127"/>
        <v>0.66265095978129951</v>
      </c>
      <c r="AK230" s="64">
        <f t="shared" si="127"/>
        <v>0.66202566294061216</v>
      </c>
      <c r="AL230" s="64">
        <f t="shared" si="127"/>
        <v>0.66332034448603205</v>
      </c>
      <c r="AM230" s="64">
        <f t="shared" si="127"/>
        <v>0.66386720393226939</v>
      </c>
      <c r="AN230" s="64">
        <f t="shared" si="127"/>
        <v>0.66319751619056555</v>
      </c>
      <c r="AO230" s="64">
        <f t="shared" si="127"/>
        <v>0.66279805032085715</v>
      </c>
      <c r="AP230" s="64">
        <f t="shared" si="127"/>
        <v>0.66373967551293866</v>
      </c>
      <c r="AQ230" s="64">
        <f t="shared" si="127"/>
        <v>0.66292671212637511</v>
      </c>
      <c r="AR230" s="64">
        <f t="shared" si="127"/>
        <v>0.66368811533550698</v>
      </c>
      <c r="AS230" s="64">
        <f t="shared" si="127"/>
        <v>0.66113504991417404</v>
      </c>
      <c r="AT230" s="64">
        <f t="shared" si="127"/>
        <v>0.66333231541324134</v>
      </c>
      <c r="AU230" s="64">
        <f t="shared" si="127"/>
        <v>0.66292464255101136</v>
      </c>
      <c r="AV230" s="64">
        <f t="shared" si="127"/>
        <v>0.6637609047709474</v>
      </c>
      <c r="AW230" s="64">
        <f t="shared" si="127"/>
        <v>0.66253538754433772</v>
      </c>
    </row>
    <row r="231" spans="1:49">
      <c r="A231" s="64" t="s">
        <v>143</v>
      </c>
      <c r="B231" s="64">
        <f t="shared" ref="B231:AW231" si="128">1-((B196+B199)/46)</f>
        <v>0.96037563351945487</v>
      </c>
      <c r="C231" s="64">
        <f t="shared" si="128"/>
        <v>0.9590200635901045</v>
      </c>
      <c r="D231" s="64">
        <f t="shared" si="128"/>
        <v>0.95716265689974056</v>
      </c>
      <c r="E231" s="64">
        <f t="shared" si="128"/>
        <v>0.9613281392932973</v>
      </c>
      <c r="F231" s="60">
        <f t="shared" si="128"/>
        <v>0.96011954156659773</v>
      </c>
      <c r="G231" s="64">
        <f t="shared" si="128"/>
        <v>0.95737386577476036</v>
      </c>
      <c r="H231" s="114">
        <f t="shared" si="128"/>
        <v>0.96309232401695188</v>
      </c>
      <c r="I231" s="64">
        <f t="shared" si="128"/>
        <v>0.96173667037585475</v>
      </c>
      <c r="J231" s="64">
        <f t="shared" si="128"/>
        <v>0.96007257515587674</v>
      </c>
      <c r="K231" s="64">
        <f t="shared" si="128"/>
        <v>0.96006468039634485</v>
      </c>
      <c r="L231" s="64">
        <f t="shared" si="128"/>
        <v>0.95953460817975733</v>
      </c>
      <c r="M231" s="64">
        <f t="shared" si="128"/>
        <v>0.96023150365200083</v>
      </c>
      <c r="N231" s="64">
        <f t="shared" si="128"/>
        <v>0.9606269125339737</v>
      </c>
      <c r="O231" s="64">
        <f t="shared" si="128"/>
        <v>0.96185445954032045</v>
      </c>
      <c r="P231" s="60">
        <f t="shared" si="128"/>
        <v>0.96386849400503127</v>
      </c>
      <c r="Q231" s="64">
        <f t="shared" si="128"/>
        <v>0.96213454410330812</v>
      </c>
      <c r="R231" s="64">
        <f t="shared" si="128"/>
        <v>0.95822843567541016</v>
      </c>
      <c r="S231" s="64">
        <f t="shared" si="128"/>
        <v>0.95937279832872091</v>
      </c>
      <c r="T231" s="64">
        <f t="shared" si="128"/>
        <v>0.96119407415272162</v>
      </c>
      <c r="U231" s="64">
        <f t="shared" si="128"/>
        <v>0.96264031692755081</v>
      </c>
      <c r="V231" s="64">
        <f t="shared" si="128"/>
        <v>0.96283168228133142</v>
      </c>
      <c r="W231" s="64">
        <f t="shared" si="128"/>
        <v>0.96066347072943792</v>
      </c>
      <c r="X231" s="64">
        <f t="shared" si="128"/>
        <v>0.96056112030744434</v>
      </c>
      <c r="Y231" s="64">
        <f t="shared" si="128"/>
        <v>0.95725512779945476</v>
      </c>
      <c r="Z231" s="64">
        <f t="shared" si="128"/>
        <v>0.95824832483999722</v>
      </c>
      <c r="AA231" s="64">
        <f t="shared" si="128"/>
        <v>0.96270731981822677</v>
      </c>
      <c r="AB231" s="64">
        <f t="shared" si="128"/>
        <v>0.95995389450476565</v>
      </c>
      <c r="AC231" s="64">
        <f t="shared" si="128"/>
        <v>0.95685215184679195</v>
      </c>
      <c r="AD231" s="64">
        <f t="shared" si="128"/>
        <v>0.96064337619166018</v>
      </c>
      <c r="AE231" s="64">
        <f t="shared" si="128"/>
        <v>0.96030688843621959</v>
      </c>
      <c r="AF231" s="64">
        <f t="shared" si="128"/>
        <v>0.95597456313988038</v>
      </c>
      <c r="AG231" s="64">
        <f t="shared" si="128"/>
        <v>0.96169972388403557</v>
      </c>
      <c r="AH231" s="64">
        <f t="shared" si="128"/>
        <v>0.95799970598204842</v>
      </c>
      <c r="AI231" s="64">
        <f t="shared" si="128"/>
        <v>0.95810030867819873</v>
      </c>
      <c r="AJ231" s="64">
        <f t="shared" si="128"/>
        <v>0.95828885352139714</v>
      </c>
      <c r="AK231" s="64">
        <f t="shared" si="128"/>
        <v>0.95738819830092792</v>
      </c>
      <c r="AL231" s="64">
        <f t="shared" si="128"/>
        <v>0.96152078741643299</v>
      </c>
      <c r="AM231" s="64">
        <f t="shared" si="128"/>
        <v>0.96194385941822269</v>
      </c>
      <c r="AN231" s="64">
        <f t="shared" si="128"/>
        <v>0.96042819628380105</v>
      </c>
      <c r="AO231" s="64">
        <f t="shared" si="128"/>
        <v>0.95963946921044685</v>
      </c>
      <c r="AP231" s="64">
        <f t="shared" si="128"/>
        <v>0.95900301990092174</v>
      </c>
      <c r="AQ231" s="64">
        <f t="shared" si="128"/>
        <v>0.95982687875259931</v>
      </c>
      <c r="AR231" s="64">
        <f t="shared" si="128"/>
        <v>0.96202106040559077</v>
      </c>
      <c r="AS231" s="64">
        <f t="shared" si="128"/>
        <v>0.95993529374799758</v>
      </c>
      <c r="AT231" s="64">
        <f t="shared" si="128"/>
        <v>0.96207028083297874</v>
      </c>
      <c r="AU231" s="64">
        <f t="shared" si="128"/>
        <v>0.96043690560006278</v>
      </c>
      <c r="AV231" s="64">
        <f t="shared" si="128"/>
        <v>0.96120164196214841</v>
      </c>
      <c r="AW231" s="64">
        <f t="shared" si="128"/>
        <v>0.95790386989596721</v>
      </c>
    </row>
    <row r="232" spans="1:49">
      <c r="A232" s="64" t="s">
        <v>144</v>
      </c>
      <c r="B232" s="64">
        <f t="shared" ref="B232:AW232" si="129">MIN(B222:B226)</f>
        <v>0.99242369424791677</v>
      </c>
      <c r="C232" s="64">
        <f t="shared" si="129"/>
        <v>0.991093663339637</v>
      </c>
      <c r="D232" s="64">
        <f t="shared" si="129"/>
        <v>0.99116730893035698</v>
      </c>
      <c r="E232" s="64">
        <f t="shared" si="129"/>
        <v>0.99302433442447546</v>
      </c>
      <c r="F232" s="60">
        <f t="shared" si="129"/>
        <v>0.98992751284887337</v>
      </c>
      <c r="G232" s="64">
        <f t="shared" si="129"/>
        <v>0.99845354709704071</v>
      </c>
      <c r="H232" s="114">
        <f t="shared" si="129"/>
        <v>0.99176372832667903</v>
      </c>
      <c r="I232" s="64">
        <f t="shared" si="129"/>
        <v>0.99391429752310789</v>
      </c>
      <c r="J232" s="64">
        <f t="shared" si="129"/>
        <v>0.99300550486895434</v>
      </c>
      <c r="K232" s="64">
        <f t="shared" si="129"/>
        <v>0.9915565332100944</v>
      </c>
      <c r="L232" s="64">
        <f t="shared" si="129"/>
        <v>0.99406014954930011</v>
      </c>
      <c r="M232" s="64">
        <f t="shared" si="129"/>
        <v>0.99176667565994792</v>
      </c>
      <c r="N232" s="64">
        <f t="shared" si="129"/>
        <v>0.99649581267074783</v>
      </c>
      <c r="O232" s="64">
        <f t="shared" si="129"/>
        <v>0.99084299705890799</v>
      </c>
      <c r="P232" s="60">
        <f t="shared" si="129"/>
        <v>0.99424110522761988</v>
      </c>
      <c r="Q232" s="64">
        <f t="shared" si="129"/>
        <v>0.99177513053057165</v>
      </c>
      <c r="R232" s="64">
        <f t="shared" si="129"/>
        <v>0.99576276683656684</v>
      </c>
      <c r="S232" s="64">
        <f t="shared" si="129"/>
        <v>0.99404347556833994</v>
      </c>
      <c r="T232" s="64">
        <f t="shared" si="129"/>
        <v>0.99080093862305685</v>
      </c>
      <c r="U232" s="64">
        <f t="shared" si="129"/>
        <v>0.99653437648639454</v>
      </c>
      <c r="V232" s="64">
        <f t="shared" si="129"/>
        <v>0.99278670221455378</v>
      </c>
      <c r="W232" s="64">
        <f t="shared" si="129"/>
        <v>0.99363077953910084</v>
      </c>
      <c r="X232" s="64">
        <f t="shared" si="129"/>
        <v>0.99231773393801315</v>
      </c>
      <c r="Y232" s="64">
        <f t="shared" si="129"/>
        <v>0.99270002013974479</v>
      </c>
      <c r="Z232" s="64">
        <f t="shared" si="129"/>
        <v>0.99462948487316682</v>
      </c>
      <c r="AA232" s="64">
        <f t="shared" si="129"/>
        <v>0.99236800522500912</v>
      </c>
      <c r="AB232" s="64">
        <f t="shared" si="129"/>
        <v>0.99286250357734041</v>
      </c>
      <c r="AC232" s="64">
        <f t="shared" si="129"/>
        <v>0.99539720662017006</v>
      </c>
      <c r="AD232" s="64">
        <f t="shared" si="129"/>
        <v>0.99079149164395763</v>
      </c>
      <c r="AE232" s="64">
        <f t="shared" si="129"/>
        <v>0.99449072556832652</v>
      </c>
      <c r="AF232" s="64">
        <f t="shared" si="129"/>
        <v>0.99808359103110378</v>
      </c>
      <c r="AG232" s="64">
        <f t="shared" si="129"/>
        <v>0.99206730462648618</v>
      </c>
      <c r="AH232" s="64">
        <f t="shared" si="129"/>
        <v>0.99242074137833935</v>
      </c>
      <c r="AI232" s="64">
        <f t="shared" si="129"/>
        <v>0.99232203100782934</v>
      </c>
      <c r="AJ232" s="64">
        <f t="shared" si="129"/>
        <v>0.99242452140807724</v>
      </c>
      <c r="AK232" s="64">
        <f t="shared" si="129"/>
        <v>0.99400547962426344</v>
      </c>
      <c r="AL232" s="64">
        <f t="shared" si="129"/>
        <v>0.99266624313235463</v>
      </c>
      <c r="AM232" s="64">
        <f t="shared" si="129"/>
        <v>0.99329231105042137</v>
      </c>
      <c r="AN232" s="64">
        <f t="shared" si="129"/>
        <v>0.9921826985888329</v>
      </c>
      <c r="AO232" s="64">
        <f t="shared" si="129"/>
        <v>0.99533258791858226</v>
      </c>
      <c r="AP232" s="64">
        <f t="shared" si="129"/>
        <v>0.9940520781558132</v>
      </c>
      <c r="AQ232" s="64">
        <f t="shared" si="129"/>
        <v>0.99308197271652299</v>
      </c>
      <c r="AR232" s="64">
        <f t="shared" si="129"/>
        <v>0.99275333224762485</v>
      </c>
      <c r="AS232" s="64">
        <f t="shared" si="129"/>
        <v>0.99657784790934001</v>
      </c>
      <c r="AT232" s="64">
        <f t="shared" si="129"/>
        <v>0.99264446377574234</v>
      </c>
      <c r="AU232" s="64">
        <f t="shared" si="129"/>
        <v>0.99470418231765267</v>
      </c>
      <c r="AV232" s="64">
        <f t="shared" si="129"/>
        <v>0.99264536634555733</v>
      </c>
      <c r="AW232" s="64">
        <f t="shared" si="129"/>
        <v>0.99271642791788672</v>
      </c>
    </row>
    <row r="233" spans="1:49">
      <c r="A233" s="64" t="s">
        <v>145</v>
      </c>
      <c r="B233" s="64">
        <f t="shared" ref="B233:AW233" si="130">MAX(B227:B231)</f>
        <v>0.97901243929730497</v>
      </c>
      <c r="C233" s="64">
        <f t="shared" si="130"/>
        <v>0.97637139670366735</v>
      </c>
      <c r="D233" s="64">
        <f t="shared" si="130"/>
        <v>0.98025339490399288</v>
      </c>
      <c r="E233" s="64">
        <f t="shared" si="130"/>
        <v>0.98029850453256717</v>
      </c>
      <c r="F233" s="60">
        <f t="shared" si="130"/>
        <v>0.97809119898687191</v>
      </c>
      <c r="G233" s="64">
        <f t="shared" si="130"/>
        <v>0.98475267958359458</v>
      </c>
      <c r="H233" s="114">
        <f t="shared" si="130"/>
        <v>0.98806640130361734</v>
      </c>
      <c r="I233" s="64">
        <f t="shared" si="130"/>
        <v>0.98052371240541247</v>
      </c>
      <c r="J233" s="64">
        <f t="shared" si="130"/>
        <v>0.97853046563930968</v>
      </c>
      <c r="K233" s="64">
        <f t="shared" si="130"/>
        <v>0.97828428047533056</v>
      </c>
      <c r="L233" s="64">
        <f t="shared" si="130"/>
        <v>0.98267756127846273</v>
      </c>
      <c r="M233" s="64">
        <f t="shared" si="130"/>
        <v>0.97759530550090912</v>
      </c>
      <c r="N233" s="64">
        <f t="shared" si="130"/>
        <v>0.97953425272750927</v>
      </c>
      <c r="O233" s="64">
        <f t="shared" si="130"/>
        <v>0.98137151760570795</v>
      </c>
      <c r="P233" s="60">
        <f t="shared" si="130"/>
        <v>0.98640366122317302</v>
      </c>
      <c r="Q233" s="64">
        <f t="shared" si="130"/>
        <v>0.98177289828584846</v>
      </c>
      <c r="R233" s="64">
        <f t="shared" si="130"/>
        <v>0.98411421881743666</v>
      </c>
      <c r="S233" s="64">
        <f t="shared" si="130"/>
        <v>0.98170565837628809</v>
      </c>
      <c r="T233" s="64">
        <f t="shared" si="130"/>
        <v>0.98024461794018991</v>
      </c>
      <c r="U233" s="64">
        <f t="shared" si="130"/>
        <v>0.98325066716826104</v>
      </c>
      <c r="V233" s="64">
        <f t="shared" si="130"/>
        <v>0.97982378427797479</v>
      </c>
      <c r="W233" s="64">
        <f t="shared" si="130"/>
        <v>0.97921918667347285</v>
      </c>
      <c r="X233" s="64">
        <f t="shared" si="130"/>
        <v>0.97749003230255538</v>
      </c>
      <c r="Y233" s="64">
        <f t="shared" si="130"/>
        <v>0.98104531986246435</v>
      </c>
      <c r="Z233" s="64">
        <f t="shared" si="130"/>
        <v>0.98064221009893893</v>
      </c>
      <c r="AA233" s="64">
        <f t="shared" si="130"/>
        <v>0.98260144073003286</v>
      </c>
      <c r="AB233" s="64">
        <f t="shared" si="130"/>
        <v>0.98077042771280576</v>
      </c>
      <c r="AC233" s="64">
        <f t="shared" si="130"/>
        <v>0.97862762583095997</v>
      </c>
      <c r="AD233" s="64">
        <f t="shared" si="130"/>
        <v>0.97977049143762707</v>
      </c>
      <c r="AE233" s="64">
        <f t="shared" si="130"/>
        <v>0.97872043493031646</v>
      </c>
      <c r="AF233" s="64">
        <f t="shared" si="130"/>
        <v>0.98537682368636115</v>
      </c>
      <c r="AG233" s="64">
        <f t="shared" si="130"/>
        <v>0.98121011853467566</v>
      </c>
      <c r="AH233" s="64">
        <f t="shared" si="130"/>
        <v>0.97916715168705615</v>
      </c>
      <c r="AI233" s="64">
        <f t="shared" si="130"/>
        <v>0.97844928060819869</v>
      </c>
      <c r="AJ233" s="64">
        <f t="shared" si="130"/>
        <v>0.97769678514907243</v>
      </c>
      <c r="AK233" s="64">
        <f t="shared" si="130"/>
        <v>0.97991994778327751</v>
      </c>
      <c r="AL233" s="64">
        <f t="shared" si="130"/>
        <v>0.97948807472597643</v>
      </c>
      <c r="AM233" s="64">
        <f t="shared" si="130"/>
        <v>0.97967419619133556</v>
      </c>
      <c r="AN233" s="64">
        <f t="shared" si="130"/>
        <v>0.97960983250540201</v>
      </c>
      <c r="AO233" s="64">
        <f t="shared" si="130"/>
        <v>0.98204412975961464</v>
      </c>
      <c r="AP233" s="64">
        <f t="shared" si="130"/>
        <v>0.98310274151865384</v>
      </c>
      <c r="AQ233" s="64">
        <f t="shared" si="130"/>
        <v>0.98003788556671889</v>
      </c>
      <c r="AR233" s="64">
        <f t="shared" si="130"/>
        <v>0.97995379705316787</v>
      </c>
      <c r="AS233" s="64">
        <f t="shared" si="130"/>
        <v>0.98265675335683034</v>
      </c>
      <c r="AT233" s="64">
        <f t="shared" si="130"/>
        <v>0.98131010997774804</v>
      </c>
      <c r="AU233" s="64">
        <f t="shared" si="130"/>
        <v>0.9809232430565924</v>
      </c>
      <c r="AV233" s="64">
        <f t="shared" si="130"/>
        <v>0.98042634733904577</v>
      </c>
      <c r="AW233" s="64">
        <f t="shared" si="130"/>
        <v>0.97834327693227263</v>
      </c>
    </row>
    <row r="234" spans="1:49">
      <c r="A234" s="64" t="s">
        <v>146</v>
      </c>
      <c r="B234" s="64">
        <f t="shared" ref="B234:AW234" si="131">AVERAGE(B232:B233)</f>
        <v>0.98571806677261087</v>
      </c>
      <c r="C234" s="64">
        <f t="shared" si="131"/>
        <v>0.98373253002165217</v>
      </c>
      <c r="D234" s="64">
        <f t="shared" si="131"/>
        <v>0.98571035191717493</v>
      </c>
      <c r="E234" s="64">
        <f t="shared" si="131"/>
        <v>0.98666141947852126</v>
      </c>
      <c r="F234" s="60">
        <f t="shared" si="131"/>
        <v>0.98400935591787264</v>
      </c>
      <c r="G234" s="64">
        <f t="shared" si="131"/>
        <v>0.99160311334031759</v>
      </c>
      <c r="H234" s="114">
        <f t="shared" si="131"/>
        <v>0.98991506481514824</v>
      </c>
      <c r="I234" s="64">
        <f t="shared" si="131"/>
        <v>0.98721900496426018</v>
      </c>
      <c r="J234" s="64">
        <f t="shared" si="131"/>
        <v>0.98576798525413201</v>
      </c>
      <c r="K234" s="64">
        <f t="shared" si="131"/>
        <v>0.98492040684271243</v>
      </c>
      <c r="L234" s="64">
        <f t="shared" si="131"/>
        <v>0.98836885541388142</v>
      </c>
      <c r="M234" s="64">
        <f t="shared" si="131"/>
        <v>0.98468099058042857</v>
      </c>
      <c r="N234" s="64">
        <f t="shared" si="131"/>
        <v>0.9880150326991286</v>
      </c>
      <c r="O234" s="64">
        <f t="shared" si="131"/>
        <v>0.98610725733230797</v>
      </c>
      <c r="P234" s="60">
        <f t="shared" si="131"/>
        <v>0.99032238322539645</v>
      </c>
      <c r="Q234" s="64">
        <f t="shared" si="131"/>
        <v>0.98677401440821</v>
      </c>
      <c r="R234" s="64">
        <f t="shared" si="131"/>
        <v>0.98993849282700175</v>
      </c>
      <c r="S234" s="64">
        <f t="shared" si="131"/>
        <v>0.98787456697231402</v>
      </c>
      <c r="T234" s="64">
        <f t="shared" si="131"/>
        <v>0.98552277828162338</v>
      </c>
      <c r="U234" s="64">
        <f t="shared" si="131"/>
        <v>0.98989252182732779</v>
      </c>
      <c r="V234" s="64">
        <f t="shared" si="131"/>
        <v>0.98630524324626423</v>
      </c>
      <c r="W234" s="64">
        <f t="shared" si="131"/>
        <v>0.98642498310628679</v>
      </c>
      <c r="X234" s="64">
        <f t="shared" si="131"/>
        <v>0.98490388312028432</v>
      </c>
      <c r="Y234" s="64">
        <f t="shared" si="131"/>
        <v>0.98687267000110457</v>
      </c>
      <c r="Z234" s="64">
        <f t="shared" si="131"/>
        <v>0.98763584748605293</v>
      </c>
      <c r="AA234" s="64">
        <f t="shared" si="131"/>
        <v>0.98748472297752099</v>
      </c>
      <c r="AB234" s="64">
        <f t="shared" si="131"/>
        <v>0.98681646564507308</v>
      </c>
      <c r="AC234" s="64">
        <f t="shared" si="131"/>
        <v>0.98701241622556501</v>
      </c>
      <c r="AD234" s="64">
        <f t="shared" si="131"/>
        <v>0.98528099154079229</v>
      </c>
      <c r="AE234" s="64">
        <f t="shared" si="131"/>
        <v>0.98660558024932143</v>
      </c>
      <c r="AF234" s="64">
        <f t="shared" si="131"/>
        <v>0.99173020735873241</v>
      </c>
      <c r="AG234" s="64">
        <f t="shared" si="131"/>
        <v>0.98663871158058092</v>
      </c>
      <c r="AH234" s="64">
        <f t="shared" si="131"/>
        <v>0.9857939465326977</v>
      </c>
      <c r="AI234" s="64">
        <f t="shared" si="131"/>
        <v>0.98538565580801407</v>
      </c>
      <c r="AJ234" s="64">
        <f t="shared" si="131"/>
        <v>0.98506065327857484</v>
      </c>
      <c r="AK234" s="64">
        <f t="shared" si="131"/>
        <v>0.98696271370377042</v>
      </c>
      <c r="AL234" s="64">
        <f t="shared" si="131"/>
        <v>0.98607715892916548</v>
      </c>
      <c r="AM234" s="64">
        <f t="shared" si="131"/>
        <v>0.98648325362087852</v>
      </c>
      <c r="AN234" s="64">
        <f t="shared" si="131"/>
        <v>0.98589626554711751</v>
      </c>
      <c r="AO234" s="64">
        <f t="shared" si="131"/>
        <v>0.98868835883909845</v>
      </c>
      <c r="AP234" s="64">
        <f t="shared" si="131"/>
        <v>0.98857740983723352</v>
      </c>
      <c r="AQ234" s="64">
        <f t="shared" si="131"/>
        <v>0.98655992914162094</v>
      </c>
      <c r="AR234" s="64">
        <f t="shared" si="131"/>
        <v>0.98635356465039636</v>
      </c>
      <c r="AS234" s="64">
        <f t="shared" si="131"/>
        <v>0.98961730063308517</v>
      </c>
      <c r="AT234" s="64">
        <f t="shared" si="131"/>
        <v>0.98697728687674524</v>
      </c>
      <c r="AU234" s="64">
        <f t="shared" si="131"/>
        <v>0.98781371268712248</v>
      </c>
      <c r="AV234" s="64">
        <f t="shared" si="131"/>
        <v>0.9865358568423015</v>
      </c>
      <c r="AW234" s="64">
        <f t="shared" si="131"/>
        <v>0.98552985242507973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42"/>
  <sheetViews>
    <sheetView topLeftCell="I111" workbookViewId="0">
      <selection activeCell="U121" sqref="U121:Y123"/>
    </sheetView>
  </sheetViews>
  <sheetFormatPr defaultRowHeight="15"/>
  <cols>
    <col min="23" max="23" width="1.5703125" bestFit="1" customWidth="1"/>
    <col min="24" max="24" width="4.7109375" bestFit="1" customWidth="1"/>
  </cols>
  <sheetData>
    <row r="1" spans="1:19">
      <c r="A1" s="11" t="s">
        <v>13</v>
      </c>
      <c r="E1" s="12"/>
      <c r="F1" s="12"/>
      <c r="G1" s="12"/>
      <c r="O1" s="12"/>
      <c r="P1" s="12"/>
      <c r="Q1" s="12"/>
      <c r="R1" s="12"/>
      <c r="S1" s="12"/>
    </row>
    <row r="2" spans="1:19">
      <c r="A2" s="11" t="s">
        <v>14</v>
      </c>
      <c r="E2" s="12"/>
      <c r="F2" s="12"/>
      <c r="G2" s="12"/>
      <c r="O2" s="12"/>
      <c r="P2" s="12"/>
      <c r="Q2" s="12"/>
      <c r="R2" s="12"/>
      <c r="S2" s="12"/>
    </row>
    <row r="3" spans="1:19">
      <c r="E3" s="12"/>
      <c r="F3" s="12"/>
      <c r="G3" s="12"/>
      <c r="O3" s="12"/>
      <c r="P3" s="12"/>
      <c r="Q3" s="12"/>
      <c r="R3" s="12"/>
      <c r="S3" s="12"/>
    </row>
    <row r="4" spans="1:19">
      <c r="A4" s="13" t="s">
        <v>15</v>
      </c>
      <c r="E4" s="12"/>
      <c r="F4" s="12"/>
      <c r="G4" s="12"/>
      <c r="O4" s="12"/>
      <c r="P4" s="12"/>
      <c r="Q4" s="12"/>
      <c r="R4" s="12"/>
      <c r="S4" s="12"/>
    </row>
    <row r="5" spans="1:19">
      <c r="A5" t="s">
        <v>16</v>
      </c>
      <c r="B5" t="s">
        <v>17</v>
      </c>
      <c r="E5" s="12"/>
      <c r="F5" s="12"/>
      <c r="G5" s="12"/>
      <c r="O5" s="12"/>
      <c r="P5" s="12"/>
      <c r="Q5" s="12"/>
      <c r="R5" s="12"/>
      <c r="S5" s="12"/>
    </row>
    <row r="6" spans="1:19">
      <c r="B6" t="s">
        <v>18</v>
      </c>
      <c r="E6" s="12"/>
      <c r="F6" s="12"/>
      <c r="G6" s="12"/>
      <c r="O6" s="12"/>
      <c r="P6" s="12"/>
      <c r="Q6" s="12"/>
      <c r="R6" s="12"/>
      <c r="S6" s="12"/>
    </row>
    <row r="7" spans="1:19">
      <c r="B7" t="s">
        <v>19</v>
      </c>
      <c r="E7" s="12"/>
      <c r="F7" s="12"/>
      <c r="G7" s="12"/>
      <c r="O7" s="12"/>
      <c r="P7" s="12"/>
      <c r="Q7" s="12"/>
      <c r="R7" s="12"/>
      <c r="S7" s="12"/>
    </row>
    <row r="8" spans="1:19">
      <c r="B8" t="s">
        <v>20</v>
      </c>
      <c r="E8" s="12"/>
      <c r="F8" s="12"/>
      <c r="G8" s="12"/>
      <c r="O8" s="12"/>
      <c r="P8" s="12"/>
      <c r="Q8" s="12"/>
      <c r="R8" s="12"/>
      <c r="S8" s="12"/>
    </row>
    <row r="9" spans="1:19">
      <c r="B9" t="s">
        <v>21</v>
      </c>
      <c r="E9" s="12"/>
      <c r="F9" s="12"/>
      <c r="G9" s="12"/>
      <c r="O9" s="12"/>
      <c r="P9" s="12"/>
      <c r="Q9" s="12"/>
      <c r="R9" s="12"/>
      <c r="S9" s="12"/>
    </row>
    <row r="10" spans="1:19">
      <c r="B10" t="s">
        <v>22</v>
      </c>
      <c r="E10" s="12"/>
      <c r="F10" s="12"/>
      <c r="G10" s="12"/>
      <c r="O10" s="12"/>
      <c r="P10" s="12"/>
      <c r="Q10" s="12"/>
      <c r="R10" s="12"/>
      <c r="S10" s="12"/>
    </row>
    <row r="11" spans="1:19">
      <c r="B11" t="s">
        <v>23</v>
      </c>
      <c r="E11" s="12"/>
      <c r="F11" s="12"/>
      <c r="G11" s="12"/>
      <c r="O11" s="12"/>
      <c r="P11" s="12"/>
      <c r="Q11" s="12"/>
      <c r="R11" s="12"/>
      <c r="S11" s="12"/>
    </row>
    <row r="12" spans="1:19">
      <c r="B12" t="s">
        <v>24</v>
      </c>
      <c r="E12" s="12"/>
      <c r="F12" s="12"/>
      <c r="G12" s="12"/>
      <c r="O12" s="12"/>
      <c r="P12" s="12"/>
      <c r="Q12" s="12"/>
      <c r="R12" s="12"/>
      <c r="S12" s="12"/>
    </row>
    <row r="13" spans="1:19">
      <c r="E13" s="12"/>
      <c r="F13" s="12"/>
      <c r="G13" s="12"/>
      <c r="O13" s="12"/>
      <c r="P13" s="12"/>
      <c r="Q13" s="12"/>
      <c r="R13" s="12"/>
      <c r="S13" s="12"/>
    </row>
    <row r="14" spans="1:19">
      <c r="A14" t="s">
        <v>151</v>
      </c>
      <c r="E14" s="12"/>
      <c r="F14" s="12"/>
      <c r="G14" s="12"/>
      <c r="O14" s="12"/>
      <c r="P14" s="12"/>
      <c r="Q14" s="12"/>
      <c r="R14" s="12"/>
      <c r="S14" s="12"/>
    </row>
    <row r="15" spans="1:19">
      <c r="B15" t="s">
        <v>26</v>
      </c>
      <c r="E15" s="12"/>
      <c r="F15" s="12"/>
      <c r="G15" s="12"/>
      <c r="O15" s="12"/>
      <c r="P15" s="12"/>
      <c r="Q15" s="12"/>
      <c r="R15" s="12"/>
      <c r="S15" s="12"/>
    </row>
    <row r="16" spans="1:19">
      <c r="A16" s="12"/>
      <c r="B16" s="14" t="s">
        <v>27</v>
      </c>
      <c r="E16" s="12"/>
      <c r="F16" s="12"/>
      <c r="G16" s="12"/>
      <c r="O16" s="12"/>
      <c r="P16" s="12"/>
      <c r="Q16" s="12"/>
      <c r="R16" s="12"/>
      <c r="S16" s="12"/>
    </row>
    <row r="17" spans="1:19">
      <c r="A17" s="12"/>
      <c r="B17" s="14"/>
      <c r="E17" s="12"/>
      <c r="F17" s="12"/>
      <c r="G17" s="12"/>
      <c r="O17" s="12"/>
      <c r="P17" s="12"/>
      <c r="Q17" s="12"/>
      <c r="R17" s="12"/>
      <c r="S17" s="12"/>
    </row>
    <row r="18" spans="1:19">
      <c r="A18" s="15" t="s">
        <v>28</v>
      </c>
      <c r="E18" s="12"/>
      <c r="F18" s="11" t="s">
        <v>152</v>
      </c>
      <c r="G18" s="12"/>
      <c r="O18" s="12"/>
      <c r="P18" s="12"/>
      <c r="Q18" s="12"/>
      <c r="R18" s="12"/>
      <c r="S18" s="12"/>
    </row>
    <row r="19" spans="1:19">
      <c r="A19" s="78" t="s">
        <v>153</v>
      </c>
      <c r="B19" s="79" t="s">
        <v>154</v>
      </c>
    </row>
    <row r="20" spans="1:19">
      <c r="A20" s="16" t="s">
        <v>30</v>
      </c>
      <c r="B20" s="18">
        <v>93</v>
      </c>
      <c r="C20" s="18">
        <v>89</v>
      </c>
      <c r="D20" s="18">
        <v>88</v>
      </c>
      <c r="E20" s="18">
        <v>95</v>
      </c>
      <c r="F20" s="18">
        <v>109</v>
      </c>
      <c r="G20" s="18">
        <v>90</v>
      </c>
      <c r="H20" s="18">
        <v>111</v>
      </c>
      <c r="I20" s="18">
        <v>110</v>
      </c>
      <c r="J20" s="18">
        <v>106</v>
      </c>
      <c r="K20" s="18">
        <v>114</v>
      </c>
      <c r="L20" s="18">
        <v>94</v>
      </c>
      <c r="M20" s="18">
        <v>108</v>
      </c>
      <c r="N20" s="18">
        <v>115</v>
      </c>
      <c r="O20" s="18">
        <v>112</v>
      </c>
      <c r="P20" s="18">
        <v>105</v>
      </c>
      <c r="Q20" s="18">
        <v>107</v>
      </c>
      <c r="R20" s="18">
        <v>91</v>
      </c>
      <c r="S20" s="18">
        <v>92</v>
      </c>
    </row>
    <row r="21" spans="1:19">
      <c r="A21" s="17" t="s">
        <v>31</v>
      </c>
      <c r="B21" s="57" t="s">
        <v>32</v>
      </c>
      <c r="C21" s="57" t="s">
        <v>34</v>
      </c>
      <c r="D21" s="57" t="s">
        <v>32</v>
      </c>
      <c r="E21" s="57" t="s">
        <v>33</v>
      </c>
      <c r="F21" s="57" t="s">
        <v>32</v>
      </c>
      <c r="G21" s="57" t="s">
        <v>34</v>
      </c>
      <c r="H21" s="57" t="s">
        <v>34</v>
      </c>
      <c r="I21" s="57" t="s">
        <v>34</v>
      </c>
      <c r="J21" s="57" t="s">
        <v>34</v>
      </c>
      <c r="K21" s="57" t="s">
        <v>34</v>
      </c>
      <c r="L21" s="57" t="s">
        <v>34</v>
      </c>
      <c r="M21" s="57" t="s">
        <v>33</v>
      </c>
      <c r="N21" s="57" t="s">
        <v>33</v>
      </c>
      <c r="O21" s="57" t="s">
        <v>33</v>
      </c>
      <c r="P21" s="57" t="s">
        <v>33</v>
      </c>
      <c r="Q21" s="57" t="s">
        <v>32</v>
      </c>
      <c r="R21" s="57" t="s">
        <v>33</v>
      </c>
      <c r="S21" s="57" t="s">
        <v>33</v>
      </c>
    </row>
    <row r="22" spans="1:19">
      <c r="A22" s="18" t="s">
        <v>35</v>
      </c>
      <c r="B22" s="18">
        <v>50.076999999999998</v>
      </c>
      <c r="C22" s="18">
        <v>49.4</v>
      </c>
      <c r="D22" s="18">
        <v>48.488</v>
      </c>
      <c r="E22" s="18">
        <v>47.680999999999997</v>
      </c>
      <c r="F22" s="18">
        <v>46.927999999999997</v>
      </c>
      <c r="G22" s="18">
        <v>46.9</v>
      </c>
      <c r="H22" s="18">
        <v>46.780999999999999</v>
      </c>
      <c r="I22" s="18">
        <v>46.573</v>
      </c>
      <c r="J22" s="18">
        <v>46.468000000000004</v>
      </c>
      <c r="K22" s="18">
        <v>46.15</v>
      </c>
      <c r="L22" s="18">
        <v>48.134</v>
      </c>
      <c r="M22" s="18">
        <v>46.472000000000001</v>
      </c>
      <c r="N22" s="18">
        <v>47.521999999999998</v>
      </c>
      <c r="O22" s="18">
        <v>46.393000000000001</v>
      </c>
      <c r="P22" s="18">
        <v>46.372999999999998</v>
      </c>
      <c r="Q22" s="18">
        <v>45.948999999999998</v>
      </c>
      <c r="R22" s="18">
        <v>46.582000000000001</v>
      </c>
      <c r="S22" s="18">
        <v>45.625999999999998</v>
      </c>
    </row>
    <row r="23" spans="1:19">
      <c r="A23" s="18" t="s">
        <v>36</v>
      </c>
      <c r="B23" s="18">
        <v>0.79600000000000004</v>
      </c>
      <c r="C23" s="18">
        <v>0.64300000000000002</v>
      </c>
      <c r="D23" s="18">
        <v>0.67300000000000004</v>
      </c>
      <c r="E23" s="18">
        <v>0.40200000000000002</v>
      </c>
      <c r="F23" s="18">
        <v>1.0429999999999999</v>
      </c>
      <c r="G23" s="18">
        <v>1.1319999999999999</v>
      </c>
      <c r="H23" s="18">
        <v>1.1080000000000001</v>
      </c>
      <c r="I23" s="18">
        <v>1.125</v>
      </c>
      <c r="J23" s="18">
        <v>1.198</v>
      </c>
      <c r="K23" s="18">
        <v>1.2969999999999999</v>
      </c>
      <c r="L23" s="18">
        <v>1.2370000000000001</v>
      </c>
      <c r="M23" s="18">
        <v>1.2110000000000001</v>
      </c>
      <c r="N23" s="18">
        <v>1.1559999999999999</v>
      </c>
      <c r="O23" s="18">
        <v>0.58599999999999997</v>
      </c>
      <c r="P23" s="18">
        <v>0.47299999999999998</v>
      </c>
      <c r="Q23" s="18">
        <v>1.37</v>
      </c>
      <c r="R23" s="18">
        <v>0.56299999999999994</v>
      </c>
      <c r="S23" s="18">
        <v>0.58599999999999997</v>
      </c>
    </row>
    <row r="24" spans="1:19">
      <c r="A24" s="18" t="s">
        <v>37</v>
      </c>
      <c r="B24" s="18">
        <v>4.1849999999999996</v>
      </c>
      <c r="C24" s="18">
        <v>4.9560000000000004</v>
      </c>
      <c r="D24" s="18">
        <v>5.5620000000000003</v>
      </c>
      <c r="E24" s="18">
        <v>6.2850000000000001</v>
      </c>
      <c r="F24" s="18">
        <v>6.35</v>
      </c>
      <c r="G24" s="18">
        <v>6.3769999999999998</v>
      </c>
      <c r="H24" s="18">
        <v>6.4980000000000002</v>
      </c>
      <c r="I24" s="18">
        <v>6.5369999999999999</v>
      </c>
      <c r="J24" s="18">
        <v>6.63</v>
      </c>
      <c r="K24" s="18">
        <v>6.7859999999999996</v>
      </c>
      <c r="L24" s="18">
        <v>6.8929999999999998</v>
      </c>
      <c r="M24" s="18">
        <v>6.8970000000000002</v>
      </c>
      <c r="N24" s="18">
        <v>6.9169999999999998</v>
      </c>
      <c r="O24" s="18">
        <v>7.0030000000000001</v>
      </c>
      <c r="P24" s="18">
        <v>7.1710000000000003</v>
      </c>
      <c r="Q24" s="18">
        <v>7.2649999999999997</v>
      </c>
      <c r="R24" s="18">
        <v>7.7450000000000001</v>
      </c>
      <c r="S24" s="18">
        <v>7.8170000000000002</v>
      </c>
    </row>
    <row r="25" spans="1:19">
      <c r="A25" s="18" t="s">
        <v>38</v>
      </c>
      <c r="B25" s="18">
        <v>16.972000000000001</v>
      </c>
      <c r="C25" s="18">
        <v>16.942</v>
      </c>
      <c r="D25" s="18">
        <v>17.408999999999999</v>
      </c>
      <c r="E25" s="18">
        <v>18.803999999999998</v>
      </c>
      <c r="F25" s="18">
        <v>17.617000000000001</v>
      </c>
      <c r="G25" s="18">
        <v>18.977</v>
      </c>
      <c r="H25" s="18">
        <v>18.564</v>
      </c>
      <c r="I25" s="18">
        <v>18.02</v>
      </c>
      <c r="J25" s="18">
        <v>17.928999999999998</v>
      </c>
      <c r="K25" s="18">
        <v>18.774000000000001</v>
      </c>
      <c r="L25" s="18">
        <v>19.346</v>
      </c>
      <c r="M25" s="18">
        <v>18.213999999999999</v>
      </c>
      <c r="N25" s="18">
        <v>18.439</v>
      </c>
      <c r="O25" s="18">
        <v>19.036999999999999</v>
      </c>
      <c r="P25" s="18">
        <v>18.718</v>
      </c>
      <c r="Q25" s="18">
        <v>18.684999999999999</v>
      </c>
      <c r="R25" s="18">
        <v>19.015999999999998</v>
      </c>
      <c r="S25" s="18">
        <v>19.236999999999998</v>
      </c>
    </row>
    <row r="26" spans="1:19">
      <c r="A26" s="18" t="s">
        <v>39</v>
      </c>
      <c r="B26" s="18">
        <v>13.170999999999999</v>
      </c>
      <c r="C26" s="18">
        <v>13.015000000000001</v>
      </c>
      <c r="D26" s="18">
        <v>12.429</v>
      </c>
      <c r="E26" s="18">
        <v>11.503</v>
      </c>
      <c r="F26" s="18">
        <v>11.878</v>
      </c>
      <c r="G26" s="18">
        <v>11.239000000000001</v>
      </c>
      <c r="H26" s="18">
        <v>11.317</v>
      </c>
      <c r="I26" s="18">
        <v>11.922000000000001</v>
      </c>
      <c r="J26" s="18">
        <v>11.738</v>
      </c>
      <c r="K26" s="18">
        <v>11.204000000000001</v>
      </c>
      <c r="L26" s="18">
        <v>11.455</v>
      </c>
      <c r="M26" s="18">
        <v>11.455</v>
      </c>
      <c r="N26" s="18">
        <v>11.26</v>
      </c>
      <c r="O26" s="18">
        <v>10.785</v>
      </c>
      <c r="P26" s="18">
        <v>11.154</v>
      </c>
      <c r="Q26" s="18">
        <v>11.135999999999999</v>
      </c>
      <c r="R26" s="18">
        <v>10.961</v>
      </c>
      <c r="S26" s="18">
        <v>10.79</v>
      </c>
    </row>
    <row r="27" spans="1:19">
      <c r="A27" s="18" t="s">
        <v>40</v>
      </c>
      <c r="B27" s="18">
        <v>0.66</v>
      </c>
      <c r="C27" s="18">
        <v>0.58699999999999997</v>
      </c>
      <c r="D27" s="18">
        <v>0.54400000000000004</v>
      </c>
      <c r="E27" s="18">
        <v>0.64</v>
      </c>
      <c r="F27" s="18">
        <v>0.51700000000000002</v>
      </c>
      <c r="G27" s="18">
        <v>0.69599999999999995</v>
      </c>
      <c r="H27" s="18">
        <v>0.70399999999999996</v>
      </c>
      <c r="I27" s="18">
        <v>0.59499999999999997</v>
      </c>
      <c r="J27" s="18">
        <v>0.63200000000000001</v>
      </c>
      <c r="K27" s="18">
        <v>0.65900000000000003</v>
      </c>
      <c r="L27" s="18">
        <v>0.63600000000000001</v>
      </c>
      <c r="M27" s="18">
        <v>0.52900000000000003</v>
      </c>
      <c r="N27" s="18">
        <v>0.59299999999999997</v>
      </c>
      <c r="O27" s="18">
        <v>0.54300000000000004</v>
      </c>
      <c r="P27" s="18">
        <v>0.48599999999999999</v>
      </c>
      <c r="Q27" s="18">
        <v>0.66900000000000004</v>
      </c>
      <c r="R27" s="18">
        <v>0.626</v>
      </c>
      <c r="S27" s="18">
        <v>0.52900000000000003</v>
      </c>
    </row>
    <row r="28" spans="1:19">
      <c r="A28" s="18" t="s">
        <v>41</v>
      </c>
      <c r="B28" s="18">
        <v>11.759</v>
      </c>
      <c r="C28" s="18">
        <v>11.961</v>
      </c>
      <c r="D28" s="18">
        <v>11.951000000000001</v>
      </c>
      <c r="E28" s="18">
        <v>11.837999999999999</v>
      </c>
      <c r="F28" s="18">
        <v>11.755000000000001</v>
      </c>
      <c r="G28" s="18">
        <v>11.215999999999999</v>
      </c>
      <c r="H28" s="18">
        <v>11.324</v>
      </c>
      <c r="I28" s="18">
        <v>10.989000000000001</v>
      </c>
      <c r="J28" s="18">
        <v>11.367000000000001</v>
      </c>
      <c r="K28" s="18">
        <v>11.14</v>
      </c>
      <c r="L28" s="18">
        <v>10.933999999999999</v>
      </c>
      <c r="M28" s="18">
        <v>11.435</v>
      </c>
      <c r="N28" s="18">
        <v>11.608000000000001</v>
      </c>
      <c r="O28" s="18">
        <v>11.823</v>
      </c>
      <c r="P28" s="18">
        <v>11.878</v>
      </c>
      <c r="Q28" s="18">
        <v>11.189</v>
      </c>
      <c r="R28" s="18">
        <v>11.76</v>
      </c>
      <c r="S28" s="18">
        <v>11.746</v>
      </c>
    </row>
    <row r="29" spans="1:19">
      <c r="A29" s="18" t="s">
        <v>42</v>
      </c>
      <c r="B29" s="18">
        <v>0.67400000000000004</v>
      </c>
      <c r="C29" s="18">
        <v>0.70799999999999996</v>
      </c>
      <c r="D29" s="18">
        <v>0.69699999999999995</v>
      </c>
      <c r="E29" s="18">
        <v>0.89400000000000002</v>
      </c>
      <c r="F29" s="18">
        <v>0.87</v>
      </c>
      <c r="G29" s="18">
        <v>1</v>
      </c>
      <c r="H29" s="18">
        <v>1.038</v>
      </c>
      <c r="I29" s="18">
        <v>1.0409999999999999</v>
      </c>
      <c r="J29" s="18">
        <v>1.0669999999999999</v>
      </c>
      <c r="K29" s="18">
        <v>1.1890000000000001</v>
      </c>
      <c r="L29" s="18">
        <v>1.2470000000000001</v>
      </c>
      <c r="M29" s="18">
        <v>1.016</v>
      </c>
      <c r="N29" s="18">
        <v>0.93700000000000006</v>
      </c>
      <c r="O29" s="18">
        <v>0.94699999999999995</v>
      </c>
      <c r="P29" s="18">
        <v>0.86899999999999999</v>
      </c>
      <c r="Q29" s="18">
        <v>1.1850000000000001</v>
      </c>
      <c r="R29" s="18">
        <v>1.022</v>
      </c>
      <c r="S29" s="18">
        <v>0.97599999999999998</v>
      </c>
    </row>
    <row r="30" spans="1:19">
      <c r="A30" s="18" t="s">
        <v>43</v>
      </c>
      <c r="B30" s="18">
        <v>0.38700000000000001</v>
      </c>
      <c r="C30" s="18">
        <v>0.35299999999999998</v>
      </c>
      <c r="D30" s="18">
        <v>0.439</v>
      </c>
      <c r="E30" s="18">
        <v>0.56299999999999994</v>
      </c>
      <c r="F30" s="18">
        <v>0.57899999999999996</v>
      </c>
      <c r="G30" s="18">
        <v>0.61299999999999999</v>
      </c>
      <c r="H30" s="18">
        <v>0.66800000000000004</v>
      </c>
      <c r="I30" s="18">
        <v>0.67600000000000005</v>
      </c>
      <c r="J30" s="18">
        <v>0.67100000000000004</v>
      </c>
      <c r="K30" s="18">
        <v>0.67100000000000004</v>
      </c>
      <c r="L30" s="18">
        <v>0.63600000000000001</v>
      </c>
      <c r="M30" s="18">
        <v>0.69399999999999995</v>
      </c>
      <c r="N30" s="18">
        <v>0.65600000000000003</v>
      </c>
      <c r="O30" s="18">
        <v>0.67900000000000005</v>
      </c>
      <c r="P30" s="18">
        <v>0.64800000000000002</v>
      </c>
      <c r="Q30" s="18">
        <v>0.77300000000000002</v>
      </c>
      <c r="R30" s="18">
        <v>0.64600000000000002</v>
      </c>
      <c r="S30" s="18">
        <v>0.71899999999999997</v>
      </c>
    </row>
    <row r="31" spans="1:19">
      <c r="A31" s="18" t="s">
        <v>44</v>
      </c>
      <c r="B31" s="18">
        <v>0</v>
      </c>
      <c r="C31" s="18">
        <v>0</v>
      </c>
      <c r="D31" s="18">
        <v>0</v>
      </c>
      <c r="E31" s="18">
        <v>0</v>
      </c>
      <c r="F31" s="18">
        <v>0</v>
      </c>
      <c r="G31" s="18">
        <v>0</v>
      </c>
      <c r="H31" s="18">
        <v>0</v>
      </c>
      <c r="I31" s="18">
        <v>0</v>
      </c>
      <c r="J31" s="18">
        <v>0</v>
      </c>
      <c r="K31" s="18">
        <v>0</v>
      </c>
      <c r="L31" s="18">
        <v>0</v>
      </c>
      <c r="M31" s="18">
        <v>0</v>
      </c>
      <c r="N31" s="18">
        <v>0</v>
      </c>
      <c r="O31" s="18">
        <v>0</v>
      </c>
      <c r="P31" s="18">
        <v>0</v>
      </c>
      <c r="Q31" s="18">
        <v>0</v>
      </c>
      <c r="R31" s="18">
        <v>0</v>
      </c>
      <c r="S31" s="18">
        <v>0</v>
      </c>
    </row>
    <row r="32" spans="1:19">
      <c r="A32" s="19" t="s">
        <v>45</v>
      </c>
      <c r="B32" s="18">
        <v>0.13</v>
      </c>
      <c r="C32" s="18">
        <v>7.4999999999999997E-2</v>
      </c>
      <c r="D32" s="18">
        <v>8.8999999999999996E-2</v>
      </c>
      <c r="E32" s="18">
        <v>7.5999999999999998E-2</v>
      </c>
      <c r="F32" s="18">
        <v>0.222</v>
      </c>
      <c r="G32" s="18">
        <v>0.22</v>
      </c>
      <c r="H32" s="18">
        <v>0.26100000000000001</v>
      </c>
      <c r="I32" s="18">
        <v>0.28000000000000003</v>
      </c>
      <c r="J32" s="18">
        <v>0.23400000000000001</v>
      </c>
      <c r="K32" s="18">
        <v>0.29299999999999998</v>
      </c>
      <c r="L32" s="18">
        <v>0.26700000000000002</v>
      </c>
      <c r="M32" s="18">
        <v>0.27700000000000002</v>
      </c>
      <c r="N32" s="18">
        <v>0.223</v>
      </c>
      <c r="O32" s="18">
        <v>9.5000000000000001E-2</v>
      </c>
      <c r="P32" s="18">
        <v>9.7000000000000003E-2</v>
      </c>
      <c r="Q32" s="18">
        <v>0.29699999999999999</v>
      </c>
      <c r="R32" s="18">
        <v>0.13300000000000001</v>
      </c>
      <c r="S32" s="18">
        <v>0.11</v>
      </c>
    </row>
    <row r="33" spans="1:19">
      <c r="A33" s="18" t="s">
        <v>46</v>
      </c>
      <c r="B33" s="18">
        <f>SUM(B22:B32)</f>
        <v>98.810999999999993</v>
      </c>
      <c r="C33" s="18">
        <v>96.1</v>
      </c>
      <c r="D33" s="18">
        <f t="shared" ref="D33:S33" si="0">SUM(D22:D32)</f>
        <v>98.281000000000006</v>
      </c>
      <c r="E33" s="18">
        <f t="shared" si="0"/>
        <v>98.685999999999993</v>
      </c>
      <c r="F33" s="18">
        <f t="shared" si="0"/>
        <v>97.758999999999986</v>
      </c>
      <c r="G33" s="20">
        <f t="shared" si="0"/>
        <v>98.36999999999999</v>
      </c>
      <c r="H33" s="18">
        <f t="shared" si="0"/>
        <v>98.262999999999991</v>
      </c>
      <c r="I33" s="18">
        <f t="shared" si="0"/>
        <v>97.757999999999996</v>
      </c>
      <c r="J33" s="18">
        <f t="shared" si="0"/>
        <v>97.934000000000012</v>
      </c>
      <c r="K33" s="18">
        <f t="shared" si="0"/>
        <v>98.163000000000025</v>
      </c>
      <c r="L33" s="18">
        <f t="shared" si="0"/>
        <v>100.78499999999998</v>
      </c>
      <c r="M33" s="18">
        <f t="shared" si="0"/>
        <v>98.2</v>
      </c>
      <c r="N33" s="18">
        <f t="shared" si="0"/>
        <v>99.311000000000007</v>
      </c>
      <c r="O33" s="18">
        <f t="shared" si="0"/>
        <v>97.89100000000002</v>
      </c>
      <c r="P33" s="18">
        <f t="shared" si="0"/>
        <v>97.86699999999999</v>
      </c>
      <c r="Q33" s="18">
        <f t="shared" si="0"/>
        <v>98.517999999999972</v>
      </c>
      <c r="R33" s="18">
        <f t="shared" si="0"/>
        <v>99.054000000000016</v>
      </c>
      <c r="S33" s="18">
        <f t="shared" si="0"/>
        <v>98.135999999999967</v>
      </c>
    </row>
    <row r="34" spans="1:19">
      <c r="A34" s="18"/>
      <c r="B34" s="18"/>
      <c r="C34" s="18"/>
      <c r="D34" s="18"/>
      <c r="E34" s="20"/>
      <c r="F34" s="18"/>
      <c r="G34" s="20"/>
      <c r="H34" s="18"/>
      <c r="I34" s="18"/>
      <c r="J34" s="18"/>
      <c r="K34" s="18"/>
      <c r="L34" s="18"/>
      <c r="M34" s="18"/>
      <c r="N34" s="18"/>
      <c r="O34" s="20"/>
      <c r="P34" s="20"/>
      <c r="Q34" s="20"/>
      <c r="R34" s="20"/>
      <c r="S34" s="20"/>
    </row>
    <row r="35" spans="1:19">
      <c r="A35" s="21"/>
      <c r="B35" s="22"/>
      <c r="C35" s="22"/>
      <c r="D35" s="22"/>
      <c r="E35" s="23"/>
      <c r="F35" s="18"/>
      <c r="G35" s="20"/>
      <c r="H35" s="18"/>
      <c r="I35" s="18"/>
      <c r="J35" s="18"/>
      <c r="K35" s="18"/>
      <c r="L35" s="18"/>
      <c r="M35" s="18"/>
      <c r="N35" s="18"/>
      <c r="O35" s="20"/>
      <c r="P35" s="20"/>
      <c r="Q35" s="20"/>
      <c r="R35" s="20"/>
      <c r="S35" s="20"/>
    </row>
    <row r="36" spans="1:19">
      <c r="A36" s="24" t="s">
        <v>47</v>
      </c>
      <c r="B36" s="25"/>
      <c r="C36" s="25"/>
      <c r="D36" s="25"/>
      <c r="E36" s="26"/>
      <c r="F36" s="18"/>
      <c r="G36" s="20"/>
      <c r="H36" s="18"/>
      <c r="I36" s="18"/>
      <c r="J36" s="18"/>
      <c r="K36" s="18"/>
      <c r="L36" s="18"/>
      <c r="M36" s="18"/>
      <c r="N36" s="18"/>
      <c r="O36" s="20"/>
      <c r="P36" s="20"/>
      <c r="Q36" s="20"/>
      <c r="R36" s="20"/>
      <c r="S36" s="20"/>
    </row>
    <row r="37" spans="1:19">
      <c r="A37" s="27" t="s">
        <v>48</v>
      </c>
      <c r="B37" s="80"/>
      <c r="C37" s="80"/>
      <c r="D37" s="80"/>
      <c r="E37" s="80"/>
      <c r="F37" s="80"/>
      <c r="G37" s="80"/>
      <c r="H37" s="80"/>
      <c r="I37" s="80"/>
      <c r="J37" s="80"/>
      <c r="K37" s="80"/>
      <c r="L37" s="80"/>
      <c r="M37" s="80"/>
      <c r="N37" s="80"/>
      <c r="O37" s="80"/>
      <c r="P37" s="80"/>
      <c r="Q37" s="80"/>
      <c r="R37" s="80"/>
      <c r="S37" s="80"/>
    </row>
    <row r="38" spans="1:19">
      <c r="A38" s="27" t="s">
        <v>49</v>
      </c>
      <c r="B38" s="28">
        <v>0.75057447958907808</v>
      </c>
      <c r="C38" s="28">
        <v>0.7420288890368103</v>
      </c>
      <c r="D38" s="28">
        <v>0.7420288890368103</v>
      </c>
      <c r="E38" s="28">
        <v>0.69255092530954598</v>
      </c>
      <c r="F38" s="28">
        <v>0.69248866309795765</v>
      </c>
      <c r="G38" s="28">
        <v>0.69248866309795765</v>
      </c>
      <c r="H38" s="28">
        <v>0.68332726490351192</v>
      </c>
      <c r="I38" s="28">
        <v>0.68332726490351192</v>
      </c>
      <c r="J38" s="28">
        <v>0.67900403768506046</v>
      </c>
      <c r="K38" s="28">
        <v>0.67900403768506046</v>
      </c>
      <c r="L38" s="28">
        <v>0.66107895962216456</v>
      </c>
      <c r="M38" s="28">
        <v>0.66107895962216456</v>
      </c>
      <c r="N38" s="28">
        <v>0.66107895962216456</v>
      </c>
      <c r="O38" s="28">
        <v>0.62631649113451537</v>
      </c>
      <c r="P38" s="28">
        <v>0.62691536710495022</v>
      </c>
      <c r="Q38" s="28">
        <v>0.62064555215240147</v>
      </c>
      <c r="R38" s="28">
        <v>0.62064555215240147</v>
      </c>
      <c r="S38" s="28">
        <v>0.58100237047070769</v>
      </c>
    </row>
    <row r="39" spans="1:19">
      <c r="A39" s="27" t="s">
        <v>50</v>
      </c>
      <c r="B39" s="28">
        <v>0.24628277912949445</v>
      </c>
      <c r="C39" s="28">
        <v>0.25041602875590763</v>
      </c>
      <c r="D39" s="28">
        <v>0.25041602875590763</v>
      </c>
      <c r="E39" s="28">
        <v>0.2993276527759286</v>
      </c>
      <c r="F39" s="28">
        <v>0.3011353950015343</v>
      </c>
      <c r="G39" s="28">
        <v>0.3011353950015343</v>
      </c>
      <c r="H39" s="28">
        <v>0.31005262983681436</v>
      </c>
      <c r="I39" s="28">
        <v>0.31005262983681436</v>
      </c>
      <c r="J39" s="28">
        <v>0.31504037685060565</v>
      </c>
      <c r="K39" s="28">
        <v>0.31504037685060565</v>
      </c>
      <c r="L39" s="28">
        <v>0.33260160979179137</v>
      </c>
      <c r="M39" s="28">
        <v>0.33260160979179137</v>
      </c>
      <c r="N39" s="28">
        <v>0.33260160979179137</v>
      </c>
      <c r="O39" s="28">
        <v>0.36581789094787359</v>
      </c>
      <c r="P39" s="28">
        <v>0.36856589542350426</v>
      </c>
      <c r="Q39" s="28">
        <v>0.37427215509407291</v>
      </c>
      <c r="R39" s="28">
        <v>0.37427215509407291</v>
      </c>
      <c r="S39" s="28">
        <v>0.41462919065357257</v>
      </c>
    </row>
    <row r="40" spans="1:19">
      <c r="A40" s="18"/>
      <c r="B40" s="18"/>
      <c r="C40" s="18"/>
      <c r="D40" s="18"/>
      <c r="E40" s="18"/>
      <c r="F40" s="18"/>
      <c r="G40" s="20"/>
      <c r="H40" s="18"/>
      <c r="I40" s="18"/>
      <c r="J40" s="18"/>
      <c r="K40" s="18"/>
      <c r="L40" s="18"/>
      <c r="M40" s="18"/>
      <c r="N40" s="18"/>
      <c r="O40" s="20"/>
      <c r="P40" s="20"/>
      <c r="Q40" s="20"/>
      <c r="R40" s="20"/>
      <c r="S40" s="20"/>
    </row>
    <row r="41" spans="1:19">
      <c r="A41" s="29" t="s">
        <v>51</v>
      </c>
      <c r="B41" s="18"/>
      <c r="C41" s="18"/>
      <c r="D41" s="18"/>
      <c r="E41" s="18"/>
      <c r="F41" s="18"/>
      <c r="G41" s="20"/>
      <c r="H41" s="18"/>
      <c r="I41" s="18"/>
      <c r="J41" s="18"/>
      <c r="K41" s="18"/>
      <c r="L41" s="18"/>
      <c r="M41" s="18"/>
      <c r="N41" s="18"/>
      <c r="O41" s="20"/>
      <c r="P41" s="20"/>
      <c r="Q41" s="20"/>
      <c r="R41" s="20"/>
      <c r="S41" s="20"/>
    </row>
    <row r="42" spans="1:19">
      <c r="A42" s="18" t="s">
        <v>52</v>
      </c>
      <c r="B42" s="18">
        <f t="shared" ref="B42:N42" si="1">B60*159.7*B189/46/B238</f>
        <v>2.9128972611759174</v>
      </c>
      <c r="C42" s="18">
        <f t="shared" si="1"/>
        <v>4.6513177826626819</v>
      </c>
      <c r="D42" s="18">
        <f t="shared" si="1"/>
        <v>5.6230397545435711</v>
      </c>
      <c r="E42" s="18">
        <f t="shared" si="1"/>
        <v>6.7271319699387</v>
      </c>
      <c r="F42" s="18">
        <f t="shared" si="1"/>
        <v>5.4641884854894345</v>
      </c>
      <c r="G42" s="20">
        <f t="shared" si="1"/>
        <v>5.0407467432853039</v>
      </c>
      <c r="H42" s="18">
        <f t="shared" si="1"/>
        <v>5.1725765061203521</v>
      </c>
      <c r="I42" s="18">
        <f t="shared" si="1"/>
        <v>5.0902057827703091</v>
      </c>
      <c r="J42" s="18">
        <f t="shared" si="1"/>
        <v>4.9506474804008089</v>
      </c>
      <c r="K42" s="18">
        <f t="shared" si="1"/>
        <v>4.7523037286396939</v>
      </c>
      <c r="L42" s="18">
        <f t="shared" si="1"/>
        <v>4.9471854685016945</v>
      </c>
      <c r="M42" s="18">
        <f t="shared" si="1"/>
        <v>5.709724725428063</v>
      </c>
      <c r="N42" s="18">
        <f t="shared" si="1"/>
        <v>4.8338453451732315</v>
      </c>
      <c r="O42" s="18">
        <f>O60*159.7*O189/46/O238</f>
        <v>6.2129901850694829</v>
      </c>
      <c r="P42" s="18">
        <f>P60*159.7*P189/46/P238</f>
        <v>7.0196684267415517</v>
      </c>
      <c r="Q42" s="18">
        <f>Q60*159.7*Q189/46/Q238</f>
        <v>5.4158463049524839</v>
      </c>
      <c r="R42" s="18">
        <f>R60*159.7*R189/46/R238</f>
        <v>6.8706691400716062</v>
      </c>
      <c r="S42" s="18">
        <f>S60*159.7*S189/46/S238</f>
        <v>7.5020871125728048</v>
      </c>
    </row>
    <row r="43" spans="1:19">
      <c r="A43" s="18" t="s">
        <v>53</v>
      </c>
      <c r="B43" s="18">
        <f t="shared" ref="B43:N43" si="2">(B63+B67)*71.85*B189*2/46/B238</f>
        <v>14.350939659167318</v>
      </c>
      <c r="C43" s="18">
        <f t="shared" si="2"/>
        <v>12.756687755988557</v>
      </c>
      <c r="D43" s="18">
        <f t="shared" si="2"/>
        <v>12.349320521428233</v>
      </c>
      <c r="E43" s="18">
        <f t="shared" si="2"/>
        <v>12.750844933749582</v>
      </c>
      <c r="F43" s="18">
        <f t="shared" si="2"/>
        <v>12.700256823012952</v>
      </c>
      <c r="G43" s="20">
        <f t="shared" si="2"/>
        <v>14.44127484652412</v>
      </c>
      <c r="H43" s="18">
        <f t="shared" si="2"/>
        <v>13.909652824486571</v>
      </c>
      <c r="I43" s="18">
        <f t="shared" si="2"/>
        <v>13.439771001978125</v>
      </c>
      <c r="J43" s="18">
        <f t="shared" si="2"/>
        <v>13.474347257773346</v>
      </c>
      <c r="K43" s="18">
        <f t="shared" si="2"/>
        <v>14.497819375043685</v>
      </c>
      <c r="L43" s="18">
        <f t="shared" si="2"/>
        <v>14.894462418135923</v>
      </c>
      <c r="M43" s="18">
        <f t="shared" si="2"/>
        <v>13.076320331596662</v>
      </c>
      <c r="N43" s="18">
        <f t="shared" si="2"/>
        <v>14.089447237937419</v>
      </c>
      <c r="O43" s="18">
        <f>(O63+O67)*71.85*O189*2/46/O238</f>
        <v>13.446475957454698</v>
      </c>
      <c r="P43" s="18">
        <f>(P63+P67)*71.85*P189*2/46/P238</f>
        <v>12.401617076250711</v>
      </c>
      <c r="Q43" s="18">
        <f>(Q63+Q67)*71.85*Q189*2/46/Q238</f>
        <v>13.81175570431013</v>
      </c>
      <c r="R43" s="18">
        <f>(R63+R67)*71.85*R189*2/46/R238</f>
        <v>12.83368844440645</v>
      </c>
      <c r="S43" s="18">
        <f>(S63+S67)*71.85*S189*2/46/S238</f>
        <v>12.486530882425095</v>
      </c>
    </row>
    <row r="44" spans="1:19">
      <c r="A44" s="18" t="s">
        <v>54</v>
      </c>
      <c r="B44" s="18">
        <f t="shared" ref="B44:N44" si="3">B219/2*B189/23*18.016</f>
        <v>2.0087838078323297</v>
      </c>
      <c r="C44" s="18">
        <f t="shared" si="3"/>
        <v>2.0186845069731496</v>
      </c>
      <c r="D44" s="18">
        <f t="shared" si="3"/>
        <v>1.9995771435613883</v>
      </c>
      <c r="E44" s="18">
        <f t="shared" si="3"/>
        <v>1.9934145387870261</v>
      </c>
      <c r="F44" s="18">
        <f t="shared" si="3"/>
        <v>1.9424145548492602</v>
      </c>
      <c r="G44" s="20">
        <f t="shared" si="3"/>
        <v>1.9433463132081836</v>
      </c>
      <c r="H44" s="18">
        <f t="shared" si="3"/>
        <v>1.9316935791387946</v>
      </c>
      <c r="I44" s="18">
        <f t="shared" si="3"/>
        <v>1.9227206415822329</v>
      </c>
      <c r="J44" s="18">
        <f t="shared" si="3"/>
        <v>1.9366534539616849</v>
      </c>
      <c r="K44" s="18">
        <f t="shared" si="3"/>
        <v>1.9164181550053887</v>
      </c>
      <c r="L44" s="18">
        <f t="shared" si="3"/>
        <v>1.9844614206761435</v>
      </c>
      <c r="M44" s="18">
        <f t="shared" si="3"/>
        <v>1.9292115498109599</v>
      </c>
      <c r="N44" s="18">
        <f t="shared" si="3"/>
        <v>1.9701610677788444</v>
      </c>
      <c r="O44" s="18">
        <f>O219/2*O189/23*18.016</f>
        <v>1.9641122347827691</v>
      </c>
      <c r="P44" s="18">
        <f>P219/2*P189/23*18.016</f>
        <v>1.967326067833213</v>
      </c>
      <c r="Q44" s="18">
        <f>Q219/2*Q189/23*18.016</f>
        <v>1.9219359735611576</v>
      </c>
      <c r="R44" s="18">
        <f>R219/2*R189/23*18.016</f>
        <v>1.9799393321240777</v>
      </c>
      <c r="S44" s="18">
        <f>S219/2*S189/23*18.016</f>
        <v>1.9608157364714611</v>
      </c>
    </row>
    <row r="45" spans="1:19">
      <c r="A45" s="19" t="s">
        <v>55</v>
      </c>
      <c r="B45" s="19">
        <f t="shared" ref="B45:N45" si="4">16/38*B31+16/70.914*B32</f>
        <v>2.9331302704684547E-2</v>
      </c>
      <c r="C45" s="19">
        <f t="shared" si="4"/>
        <v>1.6921905406548775E-2</v>
      </c>
      <c r="D45" s="19">
        <f t="shared" si="4"/>
        <v>2.0080661082437879E-2</v>
      </c>
      <c r="E45" s="19">
        <f t="shared" si="4"/>
        <v>1.7147530811969427E-2</v>
      </c>
      <c r="F45" s="19">
        <f t="shared" si="4"/>
        <v>5.0088840003384379E-2</v>
      </c>
      <c r="G45" s="30">
        <f t="shared" si="4"/>
        <v>4.9637589192543075E-2</v>
      </c>
      <c r="H45" s="19">
        <f t="shared" si="4"/>
        <v>5.8888230814789742E-2</v>
      </c>
      <c r="I45" s="19">
        <f t="shared" si="4"/>
        <v>6.31751135177821E-2</v>
      </c>
      <c r="J45" s="19">
        <f t="shared" si="4"/>
        <v>5.2796344868432182E-2</v>
      </c>
      <c r="K45" s="19">
        <f t="shared" si="4"/>
        <v>6.6108243788250545E-2</v>
      </c>
      <c r="L45" s="19">
        <f t="shared" si="4"/>
        <v>6.0241983247313648E-2</v>
      </c>
      <c r="M45" s="19">
        <f t="shared" si="4"/>
        <v>6.2498237301520154E-2</v>
      </c>
      <c r="N45" s="19">
        <f t="shared" si="4"/>
        <v>5.0314465408805027E-2</v>
      </c>
      <c r="O45" s="19">
        <f>16/38*O31+16/70.914*O32</f>
        <v>2.1434413514961784E-2</v>
      </c>
      <c r="P45" s="19">
        <f>16/38*P31+16/70.914*P32</f>
        <v>2.1885664325803085E-2</v>
      </c>
      <c r="Q45" s="19">
        <f>16/38*Q31+16/70.914*Q32</f>
        <v>6.7010745409933153E-2</v>
      </c>
      <c r="R45" s="19">
        <f>16/38*R31+16/70.914*R32</f>
        <v>3.00081789209465E-2</v>
      </c>
      <c r="S45" s="19">
        <f>16/38*S31+16/70.914*S32</f>
        <v>2.4818794596271537E-2</v>
      </c>
    </row>
    <row r="46" spans="1:19">
      <c r="A46" s="18" t="s">
        <v>56</v>
      </c>
      <c r="B46" s="18">
        <f t="shared" ref="B46:N46" si="5">B22+B23+B24+B26+B27+B28+B29+B30+B31+B32+B42+B43+B44-B45</f>
        <v>101.08228942547088</v>
      </c>
      <c r="C46" s="18">
        <f t="shared" si="5"/>
        <v>101.10776814021784</v>
      </c>
      <c r="D46" s="18">
        <f t="shared" si="5"/>
        <v>100.82385675845073</v>
      </c>
      <c r="E46" s="18">
        <f t="shared" si="5"/>
        <v>101.33624391166332</v>
      </c>
      <c r="F46" s="18">
        <f t="shared" si="5"/>
        <v>100.19877102334824</v>
      </c>
      <c r="G46" s="20">
        <f t="shared" si="5"/>
        <v>100.76873031382506</v>
      </c>
      <c r="H46" s="18">
        <f t="shared" si="5"/>
        <v>100.65403467893091</v>
      </c>
      <c r="I46" s="18">
        <f t="shared" si="5"/>
        <v>100.12752231281289</v>
      </c>
      <c r="J46" s="18">
        <f t="shared" si="5"/>
        <v>100.31385184726741</v>
      </c>
      <c r="K46" s="18">
        <f t="shared" si="5"/>
        <v>100.48943301490054</v>
      </c>
      <c r="L46" s="18">
        <f t="shared" si="5"/>
        <v>103.20486732406644</v>
      </c>
      <c r="M46" s="18">
        <f t="shared" si="5"/>
        <v>100.63875836953416</v>
      </c>
      <c r="N46" s="18">
        <f t="shared" si="5"/>
        <v>101.71513918548071</v>
      </c>
      <c r="O46" s="18">
        <f>O22+O23+O24+O26+O27+O28+O29+O30+O31+O32+O42+O43+O44-O45</f>
        <v>100.456143963792</v>
      </c>
      <c r="P46" s="18">
        <f>P22+P23+P24+P26+P27+P28+P29+P30+P31+P32+P42+P43+P44-P45</f>
        <v>100.51572590649965</v>
      </c>
      <c r="Q46" s="18">
        <f>Q22+Q23+Q24+Q26+Q27+Q28+Q29+Q30+Q31+Q32+Q42+Q43+Q44-Q45</f>
        <v>100.91552723741384</v>
      </c>
      <c r="R46" s="18">
        <f>R22+R23+R24+R26+R27+R28+R29+R30+R31+R32+R42+R43+R44-R45</f>
        <v>101.6922887376812</v>
      </c>
      <c r="S46" s="18">
        <f>S22+S23+S24+S26+S27+S28+S29+S30+S31+S32+S42+S43+S44-S45</f>
        <v>100.82361493687307</v>
      </c>
    </row>
    <row r="47" spans="1:19">
      <c r="A47" s="18"/>
      <c r="B47" s="18"/>
      <c r="C47" s="18"/>
      <c r="D47" s="18"/>
      <c r="E47" s="18"/>
      <c r="F47" s="18"/>
      <c r="G47" s="20"/>
      <c r="H47" s="18"/>
      <c r="I47" s="18"/>
      <c r="J47" s="18"/>
      <c r="K47" s="18"/>
      <c r="L47" s="18"/>
      <c r="M47" s="18"/>
      <c r="N47" s="18"/>
      <c r="O47" s="18"/>
      <c r="P47" s="18"/>
      <c r="Q47" s="18"/>
      <c r="R47" s="18"/>
      <c r="S47" s="18"/>
    </row>
    <row r="48" spans="1:19">
      <c r="A48" s="21" t="s">
        <v>57</v>
      </c>
      <c r="B48" s="31">
        <f t="shared" ref="B48:N48" si="6">B60/(B60+B63+B67)</f>
        <v>0.15443438256143543</v>
      </c>
      <c r="C48" s="31">
        <f t="shared" si="6"/>
        <v>0.24703767229438334</v>
      </c>
      <c r="D48" s="31">
        <f t="shared" si="6"/>
        <v>0.29063584804249337</v>
      </c>
      <c r="E48" s="31">
        <f t="shared" si="6"/>
        <v>0.32190784228091979</v>
      </c>
      <c r="F48" s="31">
        <f t="shared" si="6"/>
        <v>0.27909083141210472</v>
      </c>
      <c r="G48" s="31">
        <f t="shared" si="6"/>
        <v>0.2390117064591811</v>
      </c>
      <c r="H48" s="31">
        <f t="shared" si="6"/>
        <v>0.25071898165877121</v>
      </c>
      <c r="I48" s="31">
        <f t="shared" si="6"/>
        <v>0.25417475016769558</v>
      </c>
      <c r="J48" s="31">
        <f t="shared" si="6"/>
        <v>0.2484607475166854</v>
      </c>
      <c r="K48" s="31">
        <f t="shared" si="6"/>
        <v>0.22777141924769986</v>
      </c>
      <c r="L48" s="31">
        <f t="shared" si="6"/>
        <v>0.2301011879388028</v>
      </c>
      <c r="M48" s="31">
        <f t="shared" si="6"/>
        <v>0.28207311235331806</v>
      </c>
      <c r="N48" s="31">
        <f t="shared" si="6"/>
        <v>0.23588875546735594</v>
      </c>
      <c r="O48" s="31">
        <f>O60/(O60+O63+O67)</f>
        <v>0.29366623115749863</v>
      </c>
      <c r="P48" s="31">
        <f>P60/(P60+P63+P67)</f>
        <v>0.3374496700368248</v>
      </c>
      <c r="Q48" s="31">
        <f>Q60/(Q60+Q63+Q67)</f>
        <v>0.26081050552260465</v>
      </c>
      <c r="R48" s="31">
        <f>R60/(R60+R63+R67)</f>
        <v>0.32511104099671589</v>
      </c>
      <c r="S48" s="31">
        <f>S60/(S60+S63+S67)</f>
        <v>0.35091069904740363</v>
      </c>
    </row>
    <row r="49" spans="1:19">
      <c r="G49" s="12"/>
    </row>
    <row r="50" spans="1:19">
      <c r="A50" s="32" t="s">
        <v>58</v>
      </c>
      <c r="G50" s="12"/>
    </row>
    <row r="51" spans="1:19">
      <c r="A51" s="33" t="s">
        <v>59</v>
      </c>
      <c r="G51" s="12"/>
    </row>
    <row r="52" spans="1:19">
      <c r="A52" s="28" t="s">
        <v>60</v>
      </c>
      <c r="B52" s="28">
        <f t="shared" ref="B52:N52" si="7">B$238*B192</f>
        <v>7.3021478975153711</v>
      </c>
      <c r="C52" s="28">
        <f t="shared" si="7"/>
        <v>7.1878568021106153</v>
      </c>
      <c r="D52" s="28">
        <f t="shared" si="7"/>
        <v>7.0922772445606652</v>
      </c>
      <c r="E52" s="28">
        <f t="shared" si="7"/>
        <v>6.9880452802935418</v>
      </c>
      <c r="F52" s="28">
        <f t="shared" si="7"/>
        <v>6.945942444211032</v>
      </c>
      <c r="G52" s="34">
        <f t="shared" si="7"/>
        <v>6.9474684747575219</v>
      </c>
      <c r="H52" s="28">
        <f t="shared" si="7"/>
        <v>6.9318609383891143</v>
      </c>
      <c r="I52" s="28">
        <f t="shared" si="7"/>
        <v>6.9165933821027075</v>
      </c>
      <c r="J52" s="28">
        <f t="shared" si="7"/>
        <v>6.8956651066743664</v>
      </c>
      <c r="K52" s="28">
        <f t="shared" si="7"/>
        <v>6.8696205657708802</v>
      </c>
      <c r="L52" s="28">
        <f t="shared" si="7"/>
        <v>6.9496643353053686</v>
      </c>
      <c r="M52" s="28">
        <f t="shared" si="7"/>
        <v>6.87175098138907</v>
      </c>
      <c r="N52" s="28">
        <f t="shared" si="7"/>
        <v>6.9484178928868401</v>
      </c>
      <c r="O52" s="28">
        <f>O$238*O192</f>
        <v>6.8902073351925157</v>
      </c>
      <c r="P52" s="28">
        <f>P$238*P192</f>
        <v>6.8611393679673922</v>
      </c>
      <c r="Q52" s="28">
        <f>Q$238*Q192</f>
        <v>6.8066214796163713</v>
      </c>
      <c r="R52" s="28">
        <f>R$238*R192</f>
        <v>6.821276176318948</v>
      </c>
      <c r="S52" s="28">
        <f>S$238*S192</f>
        <v>6.7534208957942257</v>
      </c>
    </row>
    <row r="53" spans="1:19">
      <c r="A53" s="28" t="s">
        <v>61</v>
      </c>
      <c r="B53" s="28">
        <f t="shared" ref="B53:N53" si="8">8-B52</f>
        <v>0.69785210248462892</v>
      </c>
      <c r="C53" s="28">
        <f t="shared" si="8"/>
        <v>0.81214319788938472</v>
      </c>
      <c r="D53" s="28">
        <f t="shared" si="8"/>
        <v>0.90772275543933478</v>
      </c>
      <c r="E53" s="28">
        <f t="shared" si="8"/>
        <v>1.0119547197064582</v>
      </c>
      <c r="F53" s="28">
        <f t="shared" si="8"/>
        <v>1.054057555788968</v>
      </c>
      <c r="G53" s="34">
        <f t="shared" si="8"/>
        <v>1.0525315252424781</v>
      </c>
      <c r="H53" s="28">
        <f t="shared" si="8"/>
        <v>1.0681390616108857</v>
      </c>
      <c r="I53" s="28">
        <f t="shared" si="8"/>
        <v>1.0834066178972925</v>
      </c>
      <c r="J53" s="28">
        <f t="shared" si="8"/>
        <v>1.1043348933256336</v>
      </c>
      <c r="K53" s="28">
        <f t="shared" si="8"/>
        <v>1.1303794342291198</v>
      </c>
      <c r="L53" s="28">
        <f t="shared" si="8"/>
        <v>1.0503356646946314</v>
      </c>
      <c r="M53" s="28">
        <f t="shared" si="8"/>
        <v>1.12824901861093</v>
      </c>
      <c r="N53" s="28">
        <f t="shared" si="8"/>
        <v>1.0515821071131599</v>
      </c>
      <c r="O53" s="28">
        <f>8-O52</f>
        <v>1.1097926648074843</v>
      </c>
      <c r="P53" s="28">
        <f>8-P52</f>
        <v>1.1388606320326078</v>
      </c>
      <c r="Q53" s="28">
        <f>8-Q52</f>
        <v>1.1933785203836287</v>
      </c>
      <c r="R53" s="28">
        <f>8-R52</f>
        <v>1.178723823681052</v>
      </c>
      <c r="S53" s="28">
        <f>8-S52</f>
        <v>1.2465791042057743</v>
      </c>
    </row>
    <row r="54" spans="1:19">
      <c r="A54" s="28"/>
      <c r="B54" s="28"/>
      <c r="C54" s="28"/>
      <c r="D54" s="28"/>
      <c r="E54" s="28"/>
      <c r="F54" s="28"/>
      <c r="G54" s="34"/>
      <c r="H54" s="28"/>
      <c r="I54" s="28"/>
      <c r="J54" s="28"/>
      <c r="K54" s="28"/>
      <c r="L54" s="28"/>
      <c r="M54" s="28"/>
      <c r="N54" s="28"/>
      <c r="O54" s="28"/>
      <c r="P54" s="28"/>
      <c r="Q54" s="28"/>
      <c r="R54" s="28"/>
      <c r="S54" s="28"/>
    </row>
    <row r="55" spans="1:19">
      <c r="A55" s="28" t="s">
        <v>62</v>
      </c>
      <c r="B55" s="28">
        <f t="shared" ref="B55:O55" si="9">B$238*B195</f>
        <v>0.71944128195676904</v>
      </c>
      <c r="C55" s="28">
        <f t="shared" si="9"/>
        <v>0.85014173230566936</v>
      </c>
      <c r="D55" s="28">
        <f t="shared" si="9"/>
        <v>0.95911346531223796</v>
      </c>
      <c r="E55" s="28">
        <f t="shared" si="9"/>
        <v>1.0859334419740077</v>
      </c>
      <c r="F55" s="28">
        <f t="shared" si="9"/>
        <v>1.1080527359037224</v>
      </c>
      <c r="G55" s="34">
        <f t="shared" si="9"/>
        <v>1.1136730993955808</v>
      </c>
      <c r="H55" s="28">
        <f t="shared" si="9"/>
        <v>1.1351352700443473</v>
      </c>
      <c r="I55" s="28">
        <f t="shared" si="9"/>
        <v>1.1445218449759869</v>
      </c>
      <c r="J55" s="28">
        <f t="shared" si="9"/>
        <v>1.1599072944015882</v>
      </c>
      <c r="K55" s="28">
        <f t="shared" si="9"/>
        <v>1.1908648329126157</v>
      </c>
      <c r="L55" s="28">
        <f t="shared" si="9"/>
        <v>1.1732963623904946</v>
      </c>
      <c r="M55" s="28">
        <f t="shared" si="9"/>
        <v>1.2023304499294436</v>
      </c>
      <c r="N55" s="28">
        <f t="shared" si="9"/>
        <v>1.1923302602697994</v>
      </c>
      <c r="O55" s="28">
        <f t="shared" si="9"/>
        <v>1.2261723829783522</v>
      </c>
      <c r="P55" s="28">
        <f>P$238*P195</f>
        <v>1.2508301515870792</v>
      </c>
      <c r="Q55" s="28">
        <f>Q$238*Q195</f>
        <v>1.2687577988136693</v>
      </c>
      <c r="R55" s="28">
        <f>R$238*R195</f>
        <v>1.3370772357782015</v>
      </c>
      <c r="S55" s="28">
        <f>S$238*S195</f>
        <v>1.3640776823148761</v>
      </c>
    </row>
    <row r="56" spans="1:19">
      <c r="A56" s="28"/>
      <c r="B56" s="28"/>
      <c r="C56" s="28"/>
      <c r="D56" s="28"/>
      <c r="E56" s="28"/>
      <c r="F56" s="28"/>
      <c r="G56" s="34"/>
      <c r="H56" s="28"/>
      <c r="I56" s="28"/>
      <c r="J56" s="28"/>
      <c r="K56" s="28"/>
      <c r="L56" s="28"/>
      <c r="M56" s="28"/>
      <c r="N56" s="28"/>
      <c r="O56" s="28"/>
      <c r="P56" s="28"/>
      <c r="Q56" s="28"/>
      <c r="R56" s="28"/>
      <c r="S56" s="28"/>
    </row>
    <row r="57" spans="1:19">
      <c r="A57" s="35" t="s">
        <v>63</v>
      </c>
      <c r="B57" s="28"/>
      <c r="C57" s="28"/>
      <c r="D57" s="28"/>
      <c r="E57" s="28"/>
      <c r="F57" s="28"/>
      <c r="G57" s="34"/>
      <c r="H57" s="28"/>
      <c r="I57" s="28"/>
      <c r="J57" s="28"/>
      <c r="K57" s="28"/>
      <c r="L57" s="28"/>
      <c r="M57" s="28"/>
      <c r="N57" s="28"/>
      <c r="O57" s="28"/>
      <c r="P57" s="28"/>
      <c r="Q57" s="28"/>
      <c r="R57" s="28"/>
      <c r="S57" s="28"/>
    </row>
    <row r="58" spans="1:19">
      <c r="A58" s="28" t="s">
        <v>64</v>
      </c>
      <c r="B58" s="28">
        <f t="shared" ref="B58:N58" si="10">B55-B53</f>
        <v>2.1589179472140119E-2</v>
      </c>
      <c r="C58" s="28">
        <f t="shared" si="10"/>
        <v>3.7998534416284646E-2</v>
      </c>
      <c r="D58" s="28">
        <f t="shared" si="10"/>
        <v>5.1390709872903173E-2</v>
      </c>
      <c r="E58" s="28">
        <f t="shared" si="10"/>
        <v>7.3978722267549424E-2</v>
      </c>
      <c r="F58" s="28">
        <f t="shared" si="10"/>
        <v>5.399518011475446E-2</v>
      </c>
      <c r="G58" s="34">
        <f t="shared" si="10"/>
        <v>6.1141574153102729E-2</v>
      </c>
      <c r="H58" s="28">
        <f t="shared" si="10"/>
        <v>6.6996208433461657E-2</v>
      </c>
      <c r="I58" s="28">
        <f t="shared" si="10"/>
        <v>6.1115227078694323E-2</v>
      </c>
      <c r="J58" s="28">
        <f t="shared" si="10"/>
        <v>5.5572401075954625E-2</v>
      </c>
      <c r="K58" s="28">
        <f t="shared" si="10"/>
        <v>6.0485398683495895E-2</v>
      </c>
      <c r="L58" s="28">
        <f t="shared" si="10"/>
        <v>0.12296069769586326</v>
      </c>
      <c r="M58" s="28">
        <f t="shared" si="10"/>
        <v>7.4081431318513635E-2</v>
      </c>
      <c r="N58" s="28">
        <f t="shared" si="10"/>
        <v>0.14074815315663947</v>
      </c>
      <c r="O58" s="28">
        <f>O55-O53</f>
        <v>0.1163797181708679</v>
      </c>
      <c r="P58" s="28">
        <f>P55-P53</f>
        <v>0.11196951955447143</v>
      </c>
      <c r="Q58" s="28">
        <f>Q55-Q53</f>
        <v>7.5379278430040664E-2</v>
      </c>
      <c r="R58" s="28">
        <f>R55-R53</f>
        <v>0.15835341209714948</v>
      </c>
      <c r="S58" s="28">
        <f>S55-S53</f>
        <v>0.1174985781091018</v>
      </c>
    </row>
    <row r="59" spans="1:19">
      <c r="A59" s="28" t="s">
        <v>65</v>
      </c>
      <c r="B59" s="28">
        <f t="shared" ref="B59:N59" si="11">B$238*B199</f>
        <v>8.7293280353440222E-2</v>
      </c>
      <c r="C59" s="28">
        <f t="shared" si="11"/>
        <v>7.03621117232993E-2</v>
      </c>
      <c r="D59" s="28">
        <f t="shared" si="11"/>
        <v>7.4032415944794552E-2</v>
      </c>
      <c r="E59" s="28">
        <f t="shared" si="11"/>
        <v>4.4308988204310479E-2</v>
      </c>
      <c r="F59" s="28">
        <f t="shared" si="11"/>
        <v>0.11610177724285334</v>
      </c>
      <c r="G59" s="34">
        <f t="shared" si="11"/>
        <v>0.12611176200894486</v>
      </c>
      <c r="H59" s="28">
        <f t="shared" si="11"/>
        <v>0.12347400228912202</v>
      </c>
      <c r="I59" s="28">
        <f t="shared" si="11"/>
        <v>0.12565100831299431</v>
      </c>
      <c r="J59" s="28">
        <f t="shared" si="11"/>
        <v>0.13370092858378296</v>
      </c>
      <c r="K59" s="28">
        <f t="shared" si="11"/>
        <v>0.14519659955142528</v>
      </c>
      <c r="L59" s="28">
        <f t="shared" si="11"/>
        <v>0.13431886075881666</v>
      </c>
      <c r="M59" s="28">
        <f t="shared" si="11"/>
        <v>0.13467147522348133</v>
      </c>
      <c r="N59" s="28">
        <f t="shared" si="11"/>
        <v>0.12711724701966826</v>
      </c>
      <c r="O59" s="28">
        <f>O$238*O199</f>
        <v>6.5453499952189728E-2</v>
      </c>
      <c r="P59" s="28">
        <f>P$238*P199</f>
        <v>5.2631726184861352E-2</v>
      </c>
      <c r="Q59" s="28">
        <f>Q$238*Q199</f>
        <v>0.15262705611467167</v>
      </c>
      <c r="R59" s="28">
        <f>R$238*R199</f>
        <v>6.2002802787517956E-2</v>
      </c>
      <c r="S59" s="28">
        <f>S$238*S199</f>
        <v>6.5232565921690341E-2</v>
      </c>
    </row>
    <row r="60" spans="1:19">
      <c r="A60" s="28" t="s">
        <v>66</v>
      </c>
      <c r="B60" s="28">
        <f t="shared" ref="B60:N60" si="12">IF(46*(1-B238)&lt;B238*(B203+B207),46*(1-B238),B238*(B203+B207))</f>
        <v>0.31964268658763051</v>
      </c>
      <c r="C60" s="28">
        <f t="shared" si="12"/>
        <v>0.50930244723230089</v>
      </c>
      <c r="D60" s="28">
        <f t="shared" si="12"/>
        <v>0.61894188149586871</v>
      </c>
      <c r="E60" s="28">
        <f t="shared" si="12"/>
        <v>0.74193795104869564</v>
      </c>
      <c r="F60" s="28">
        <f t="shared" si="12"/>
        <v>0.60862822669044681</v>
      </c>
      <c r="G60" s="34">
        <f t="shared" si="12"/>
        <v>0.56192182941913127</v>
      </c>
      <c r="H60" s="28">
        <f t="shared" si="12"/>
        <v>0.57678578286739479</v>
      </c>
      <c r="I60" s="28">
        <f t="shared" si="12"/>
        <v>0.56887998531853157</v>
      </c>
      <c r="J60" s="28">
        <f t="shared" si="12"/>
        <v>0.55285528689667762</v>
      </c>
      <c r="K60" s="28">
        <f t="shared" si="12"/>
        <v>0.53234418892188495</v>
      </c>
      <c r="L60" s="28">
        <f t="shared" si="12"/>
        <v>0.53752337022102825</v>
      </c>
      <c r="M60" s="28">
        <f t="shared" si="12"/>
        <v>0.63535800193365644</v>
      </c>
      <c r="N60" s="28">
        <f t="shared" si="12"/>
        <v>0.53187705443057176</v>
      </c>
      <c r="O60" s="28">
        <f>IF(46*(1-O238)&lt;O238*(O203+O207),46*(1-O238),O238*(O203+O207))</f>
        <v>0.69439691801038905</v>
      </c>
      <c r="P60" s="28">
        <f>IF(46*(1-P238)&lt;P238*(P203+P207),46*(1-P238),P238*(P203+P207))</f>
        <v>0.78158268733070457</v>
      </c>
      <c r="Q60" s="28">
        <f>IF(46*(1-Q238)&lt;Q238*(Q203+Q207),46*(1-Q238),Q238*(Q203+Q207))</f>
        <v>0.60373888782127216</v>
      </c>
      <c r="R60" s="28">
        <f>IF(46*(1-R238)&lt;R238*(R203+R207),46*(1-R238),R238*(R203+R207))</f>
        <v>0.75713586915165365</v>
      </c>
      <c r="S60" s="28">
        <f>IF(46*(1-S238)&lt;S238*(S203+S207),46*(1-S238),S238*(S203+S207))</f>
        <v>0.83564305364541047</v>
      </c>
    </row>
    <row r="61" spans="1:19">
      <c r="A61" s="28" t="s">
        <v>67</v>
      </c>
      <c r="B61" s="28">
        <f t="shared" ref="B61:S62" si="13">B$238*B201</f>
        <v>2.8622841907721694</v>
      </c>
      <c r="C61" s="28">
        <f t="shared" si="13"/>
        <v>2.8222684479795901</v>
      </c>
      <c r="D61" s="28">
        <f t="shared" si="13"/>
        <v>2.7093761399314524</v>
      </c>
      <c r="E61" s="28">
        <f t="shared" si="13"/>
        <v>2.5124831371418734</v>
      </c>
      <c r="F61" s="28">
        <f t="shared" si="13"/>
        <v>2.6201378215940716</v>
      </c>
      <c r="G61" s="34">
        <f t="shared" si="13"/>
        <v>2.4812075491509766</v>
      </c>
      <c r="H61" s="28">
        <f t="shared" si="13"/>
        <v>2.4991558324041447</v>
      </c>
      <c r="I61" s="28">
        <f t="shared" si="13"/>
        <v>2.6386927812277499</v>
      </c>
      <c r="J61" s="28">
        <f t="shared" si="13"/>
        <v>2.5959598219946587</v>
      </c>
      <c r="K61" s="28">
        <f t="shared" si="13"/>
        <v>2.4855117777861175</v>
      </c>
      <c r="L61" s="28">
        <f t="shared" si="13"/>
        <v>2.4648395243945838</v>
      </c>
      <c r="M61" s="28">
        <f t="shared" si="13"/>
        <v>2.5243689157247755</v>
      </c>
      <c r="N61" s="28">
        <f t="shared" si="13"/>
        <v>2.4536425313575525</v>
      </c>
      <c r="O61" s="28">
        <f t="shared" si="13"/>
        <v>2.3871607413326026</v>
      </c>
      <c r="P61" s="28">
        <f t="shared" si="13"/>
        <v>2.4594804189050437</v>
      </c>
      <c r="Q61" s="28">
        <f t="shared" si="13"/>
        <v>2.4584786355460939</v>
      </c>
      <c r="R61" s="28">
        <f t="shared" si="13"/>
        <v>2.3921001630025231</v>
      </c>
      <c r="S61" s="28">
        <f t="shared" si="13"/>
        <v>2.3802060040568631</v>
      </c>
    </row>
    <row r="62" spans="1:19">
      <c r="A62" s="28" t="s">
        <v>68</v>
      </c>
      <c r="B62" s="28">
        <f t="shared" si="13"/>
        <v>8.1520583006630218E-2</v>
      </c>
      <c r="C62" s="28">
        <f t="shared" si="13"/>
        <v>7.2347176848197942E-2</v>
      </c>
      <c r="D62" s="28">
        <f t="shared" si="13"/>
        <v>6.7400226013781026E-2</v>
      </c>
      <c r="E62" s="28">
        <f t="shared" si="13"/>
        <v>7.9451362472091905E-2</v>
      </c>
      <c r="F62" s="28">
        <f t="shared" si="13"/>
        <v>6.4818756872591865E-2</v>
      </c>
      <c r="G62" s="34">
        <f t="shared" si="13"/>
        <v>8.7332119738153122E-2</v>
      </c>
      <c r="H62" s="28">
        <f t="shared" si="13"/>
        <v>8.8361691213632979E-2</v>
      </c>
      <c r="I62" s="28">
        <f t="shared" si="13"/>
        <v>7.4849002420874056E-2</v>
      </c>
      <c r="J62" s="28">
        <f t="shared" si="13"/>
        <v>7.9442020067624824E-2</v>
      </c>
      <c r="K62" s="28">
        <f t="shared" si="13"/>
        <v>8.3091668379619329E-2</v>
      </c>
      <c r="L62" s="28">
        <f t="shared" si="13"/>
        <v>7.7782162067849367E-2</v>
      </c>
      <c r="M62" s="28">
        <f t="shared" si="13"/>
        <v>6.6258674191800329E-2</v>
      </c>
      <c r="N62" s="28">
        <f t="shared" si="13"/>
        <v>7.3444103378272743E-2</v>
      </c>
      <c r="O62" s="28">
        <f t="shared" si="13"/>
        <v>6.8311006293731838E-2</v>
      </c>
      <c r="P62" s="28">
        <f t="shared" si="13"/>
        <v>6.0908560793560627E-2</v>
      </c>
      <c r="Q62" s="28">
        <f t="shared" si="13"/>
        <v>8.3944582480549576E-2</v>
      </c>
      <c r="R62" s="28">
        <f t="shared" si="13"/>
        <v>7.7648461540921462E-2</v>
      </c>
      <c r="S62" s="28">
        <f t="shared" si="13"/>
        <v>6.6325130477726174E-2</v>
      </c>
    </row>
    <row r="63" spans="1:19">
      <c r="A63" s="28" t="s">
        <v>69</v>
      </c>
      <c r="B63" s="28">
        <f t="shared" ref="B63:N63" si="14">IF((B238*(B203+B207)-B60+B62+B61+B60+B59+B58)&gt;5,5-(B62+B61+B60+B59+B58),B238*(B203+B207)-B60)</f>
        <v>1.6276700798079888</v>
      </c>
      <c r="C63" s="28">
        <f t="shared" si="14"/>
        <v>1.4877212818003271</v>
      </c>
      <c r="D63" s="28">
        <f t="shared" si="14"/>
        <v>1.4788586267412001</v>
      </c>
      <c r="E63" s="28">
        <f t="shared" si="14"/>
        <v>1.547839838865479</v>
      </c>
      <c r="F63" s="28">
        <f t="shared" si="14"/>
        <v>1.5363182374852817</v>
      </c>
      <c r="G63" s="34">
        <f t="shared" si="14"/>
        <v>1.6822851655296915</v>
      </c>
      <c r="H63" s="28">
        <f t="shared" si="14"/>
        <v>1.6452264827922436</v>
      </c>
      <c r="I63" s="28">
        <f t="shared" si="14"/>
        <v>1.5308119956411561</v>
      </c>
      <c r="J63" s="28">
        <f t="shared" si="14"/>
        <v>1.5824695413813012</v>
      </c>
      <c r="K63" s="28">
        <f t="shared" si="14"/>
        <v>1.6933703666774571</v>
      </c>
      <c r="L63" s="28">
        <f t="shared" si="14"/>
        <v>1.6625753848618587</v>
      </c>
      <c r="M63" s="28">
        <f t="shared" si="14"/>
        <v>1.5652615016077727</v>
      </c>
      <c r="N63" s="28">
        <f t="shared" si="14"/>
        <v>1.6731709106572952</v>
      </c>
      <c r="O63" s="28">
        <f>IF((O238*(O203+O207)-O60+O62+O61+O60+O59+O58)&gt;5,5-(O62+O61+O60+O59+O58),O238*(O203+O207)-O60)</f>
        <v>1.6682981162402193</v>
      </c>
      <c r="P63" s="28">
        <f>IF((P238*(P203+P207)-P60+P62+P61+P60+P59+P58)&gt;5,5-(P62+P61+P60+P59+P58),P238*(P203+P207)-P60)</f>
        <v>1.5334270872313587</v>
      </c>
      <c r="Q63" s="28">
        <f>IF((Q238*(Q203+Q207)-Q60+Q62+Q61+Q60+Q59+Q58)&gt;5,5-(Q62+Q61+Q60+Q59+Q58),Q238*(Q203+Q207)-Q60)</f>
        <v>1.6258315596073718</v>
      </c>
      <c r="R63" s="28">
        <f>IF((R238*(R203+R207)-R60+R62+R61+R60+R59+R58)&gt;5,5-(R62+R61+R60+R59+R58),R238*(R203+R207)-R60)</f>
        <v>1.5527592914202346</v>
      </c>
      <c r="S63" s="28">
        <f>IF((S238*(S203+S207)-S60+S62+S61+S60+S59+S58)&gt;5,5-(S62+S61+S60+S59+S58),S238*(S203+S207)-S60)</f>
        <v>1.5350946677892079</v>
      </c>
    </row>
    <row r="64" spans="1:19">
      <c r="A64" s="28" t="s">
        <v>70</v>
      </c>
      <c r="B64" s="35">
        <f t="shared" ref="B64:N64" si="15">IF(SUM(B58:B63)&gt;=5,0,5-SUM(B58:B63))</f>
        <v>0</v>
      </c>
      <c r="C64" s="35">
        <f t="shared" si="15"/>
        <v>0</v>
      </c>
      <c r="D64" s="35">
        <f t="shared" si="15"/>
        <v>0</v>
      </c>
      <c r="E64" s="35">
        <f t="shared" si="15"/>
        <v>0</v>
      </c>
      <c r="F64" s="35">
        <f t="shared" si="15"/>
        <v>0</v>
      </c>
      <c r="G64" s="36">
        <f t="shared" si="15"/>
        <v>0</v>
      </c>
      <c r="H64" s="35">
        <f t="shared" si="15"/>
        <v>0</v>
      </c>
      <c r="I64" s="35">
        <f t="shared" si="15"/>
        <v>0</v>
      </c>
      <c r="J64" s="35">
        <f t="shared" si="15"/>
        <v>0</v>
      </c>
      <c r="K64" s="35">
        <f t="shared" si="15"/>
        <v>0</v>
      </c>
      <c r="L64" s="35">
        <f t="shared" si="15"/>
        <v>0</v>
      </c>
      <c r="M64" s="35">
        <f t="shared" si="15"/>
        <v>0</v>
      </c>
      <c r="N64" s="35">
        <f t="shared" si="15"/>
        <v>0</v>
      </c>
      <c r="O64" s="35">
        <f>IF(SUM(O58:O63)&gt;=5,0,5-SUM(O58:O63))</f>
        <v>0</v>
      </c>
      <c r="P64" s="35">
        <f>IF(SUM(P58:P63)&gt;=5,0,5-SUM(P58:P63))</f>
        <v>0</v>
      </c>
      <c r="Q64" s="35">
        <f>IF(SUM(Q58:Q63)&gt;=5,0,5-SUM(Q58:Q63))</f>
        <v>0</v>
      </c>
      <c r="R64" s="35">
        <f>IF(SUM(R58:R63)&gt;=5,0,5-SUM(R58:R63))</f>
        <v>0</v>
      </c>
      <c r="S64" s="35">
        <f>IF(SUM(S58:S63)&gt;=5,0,5-SUM(S58:S63))</f>
        <v>0</v>
      </c>
    </row>
    <row r="65" spans="1:19">
      <c r="A65" s="28"/>
      <c r="B65" s="28">
        <f t="shared" ref="B65:N65" si="16">SUM(B58:B64)</f>
        <v>5</v>
      </c>
      <c r="C65" s="28">
        <f t="shared" si="16"/>
        <v>5</v>
      </c>
      <c r="D65" s="28">
        <f t="shared" si="16"/>
        <v>5</v>
      </c>
      <c r="E65" s="28">
        <f t="shared" si="16"/>
        <v>5</v>
      </c>
      <c r="F65" s="28">
        <f t="shared" si="16"/>
        <v>5</v>
      </c>
      <c r="G65" s="34">
        <f t="shared" si="16"/>
        <v>5</v>
      </c>
      <c r="H65" s="28">
        <f t="shared" si="16"/>
        <v>5</v>
      </c>
      <c r="I65" s="28">
        <f t="shared" si="16"/>
        <v>5</v>
      </c>
      <c r="J65" s="28">
        <f t="shared" si="16"/>
        <v>5</v>
      </c>
      <c r="K65" s="28">
        <f t="shared" si="16"/>
        <v>5</v>
      </c>
      <c r="L65" s="28">
        <f t="shared" si="16"/>
        <v>5</v>
      </c>
      <c r="M65" s="28">
        <f t="shared" si="16"/>
        <v>5</v>
      </c>
      <c r="N65" s="28">
        <f t="shared" si="16"/>
        <v>5</v>
      </c>
      <c r="O65" s="28">
        <f>SUM(O58:O64)</f>
        <v>5</v>
      </c>
      <c r="P65" s="28">
        <f>SUM(P58:P64)</f>
        <v>5</v>
      </c>
      <c r="Q65" s="28">
        <f>SUM(Q58:Q64)</f>
        <v>5</v>
      </c>
      <c r="R65" s="28">
        <f>SUM(R58:R64)</f>
        <v>5</v>
      </c>
      <c r="S65" s="28">
        <f>SUM(S58:S64)</f>
        <v>5</v>
      </c>
    </row>
    <row r="66" spans="1:19">
      <c r="A66" s="35" t="s">
        <v>71</v>
      </c>
      <c r="B66" s="28"/>
      <c r="C66" s="28"/>
      <c r="D66" s="28"/>
      <c r="E66" s="28"/>
      <c r="F66" s="28"/>
      <c r="G66" s="34"/>
      <c r="H66" s="28"/>
      <c r="I66" s="28"/>
      <c r="J66" s="28"/>
      <c r="K66" s="28"/>
      <c r="L66" s="28"/>
      <c r="M66" s="28"/>
      <c r="N66" s="28"/>
      <c r="O66" s="28"/>
      <c r="P66" s="28"/>
      <c r="Q66" s="28"/>
      <c r="R66" s="28"/>
      <c r="S66" s="28"/>
    </row>
    <row r="67" spans="1:19">
      <c r="A67" s="28" t="s">
        <v>72</v>
      </c>
      <c r="B67" s="28">
        <f t="shared" ref="B67:N67" si="17">B238*(B203+B207)-B60-B63</f>
        <v>0.12245098236333107</v>
      </c>
      <c r="C67" s="28">
        <f t="shared" si="17"/>
        <v>6.4615058696025685E-2</v>
      </c>
      <c r="D67" s="28">
        <f t="shared" si="17"/>
        <v>3.1812496024450354E-2</v>
      </c>
      <c r="E67" s="28">
        <f t="shared" si="17"/>
        <v>1.5036984996551483E-2</v>
      </c>
      <c r="F67" s="28">
        <f t="shared" si="17"/>
        <v>3.5806746565716807E-2</v>
      </c>
      <c r="G67" s="34">
        <f t="shared" si="17"/>
        <v>0.10681521121703841</v>
      </c>
      <c r="H67" s="28">
        <f t="shared" si="17"/>
        <v>7.8514718980083886E-2</v>
      </c>
      <c r="I67" s="28">
        <f t="shared" si="17"/>
        <v>0.13845317288901082</v>
      </c>
      <c r="J67" s="28">
        <f t="shared" si="17"/>
        <v>8.9796412893327737E-2</v>
      </c>
      <c r="K67" s="28">
        <f t="shared" si="17"/>
        <v>0.11147151752673468</v>
      </c>
      <c r="L67" s="28">
        <f t="shared" si="17"/>
        <v>0.13593164543806457</v>
      </c>
      <c r="M67" s="28">
        <f t="shared" si="17"/>
        <v>5.1839075842138982E-2</v>
      </c>
      <c r="N67" s="28">
        <f t="shared" si="17"/>
        <v>4.9731214092536558E-2</v>
      </c>
      <c r="O67" s="28">
        <f>O238*(O203+O207)-O60-O63</f>
        <v>1.8836756452909054E-3</v>
      </c>
      <c r="P67" s="28">
        <f>P238*(P203+P207)-P60-P63</f>
        <v>1.1361776488634234E-3</v>
      </c>
      <c r="Q67" s="28">
        <f>Q238*(Q203+Q207)-Q60-Q63</f>
        <v>8.5286028967954008E-2</v>
      </c>
      <c r="R67" s="28">
        <f>R238*(R203+R207)-R60-R63</f>
        <v>1.8957980897711391E-2</v>
      </c>
      <c r="S67" s="28">
        <f>S238*(S203+S207)-S60-S63</f>
        <v>1.0617580395393844E-2</v>
      </c>
    </row>
    <row r="68" spans="1:19">
      <c r="A68" s="28" t="s">
        <v>70</v>
      </c>
      <c r="B68" s="28">
        <f t="shared" ref="B68:N68" si="18">IF(B$238*(B208+B212+B204)-B64&lt;2-B67,B$238*(B208+B212+B204)-B64,2-B67)</f>
        <v>1.837286614189902</v>
      </c>
      <c r="C68" s="28">
        <f t="shared" si="18"/>
        <v>1.8648081429982939</v>
      </c>
      <c r="D68" s="28">
        <f t="shared" si="18"/>
        <v>1.8730521907835855</v>
      </c>
      <c r="E68" s="28">
        <f t="shared" si="18"/>
        <v>1.8590149825397768</v>
      </c>
      <c r="F68" s="28">
        <f t="shared" si="18"/>
        <v>1.8643007195587988</v>
      </c>
      <c r="G68" s="34">
        <f t="shared" si="18"/>
        <v>1.7802702799495924</v>
      </c>
      <c r="H68" s="28">
        <f t="shared" si="18"/>
        <v>1.797936711633735</v>
      </c>
      <c r="I68" s="28">
        <f t="shared" si="18"/>
        <v>1.7486802430668005</v>
      </c>
      <c r="J68" s="28">
        <f t="shared" si="18"/>
        <v>1.8074331352811588</v>
      </c>
      <c r="K68" s="28">
        <f t="shared" si="18"/>
        <v>1.7768077285276178</v>
      </c>
      <c r="L68" s="28">
        <f t="shared" si="18"/>
        <v>1.6915511856920882</v>
      </c>
      <c r="M68" s="28">
        <f t="shared" si="18"/>
        <v>1.8117839900549453</v>
      </c>
      <c r="N68" s="28">
        <f t="shared" si="18"/>
        <v>1.8186235829068385</v>
      </c>
      <c r="O68" s="28">
        <f>IF(O$238*(O208+O212+O204)-O64&lt;2-O67,O$238*(O208+O212+O204)-O64,2-O67)</f>
        <v>1.8814891671632457</v>
      </c>
      <c r="P68" s="28">
        <f>IF(P$238*(P208+P212+P204)-P64&lt;2-P67,P$238*(P208+P212+P204)-P64,2-P67)</f>
        <v>1.8830791230566226</v>
      </c>
      <c r="Q68" s="28">
        <f>IF(Q$238*(Q208+Q212+Q204)-Q64&lt;2-Q67,Q$238*(Q208+Q212+Q204)-Q64,2-Q67)</f>
        <v>1.7759920142273056</v>
      </c>
      <c r="R68" s="28">
        <f>IF(R$238*(R208+R212+R204)-R64&lt;2-R67,R$238*(R208+R212+R204)-R64,2-R67)</f>
        <v>1.8452236961160149</v>
      </c>
      <c r="S68" s="28">
        <f>IF(S$238*(S208+S212+S204)-S64&lt;2-S67,S$238*(S208+S212+S204)-S64,2-S67)</f>
        <v>1.8629260543617105</v>
      </c>
    </row>
    <row r="69" spans="1:19">
      <c r="A69" s="28" t="s">
        <v>73</v>
      </c>
      <c r="B69" s="35">
        <f t="shared" ref="B69:N69" si="19">IF(B67+B68&gt;=2,0,2-B67-B68)</f>
        <v>4.0262403446766903E-2</v>
      </c>
      <c r="C69" s="35">
        <f t="shared" si="19"/>
        <v>7.0576798305680422E-2</v>
      </c>
      <c r="D69" s="35">
        <f t="shared" si="19"/>
        <v>9.513531319196411E-2</v>
      </c>
      <c r="E69" s="35">
        <f t="shared" si="19"/>
        <v>0.1259480324636717</v>
      </c>
      <c r="F69" s="35">
        <f t="shared" si="19"/>
        <v>9.9892533875484357E-2</v>
      </c>
      <c r="G69" s="36">
        <f t="shared" si="19"/>
        <v>0.11291450883336918</v>
      </c>
      <c r="H69" s="35">
        <f t="shared" si="19"/>
        <v>0.12354856938618108</v>
      </c>
      <c r="I69" s="35">
        <f t="shared" si="19"/>
        <v>0.1128665840441887</v>
      </c>
      <c r="J69" s="35">
        <f t="shared" si="19"/>
        <v>0.10277045182551348</v>
      </c>
      <c r="K69" s="35">
        <f t="shared" si="19"/>
        <v>0.11172075394564751</v>
      </c>
      <c r="L69" s="35">
        <f t="shared" si="19"/>
        <v>0.17251716886984725</v>
      </c>
      <c r="M69" s="35">
        <f t="shared" si="19"/>
        <v>0.13637693410291574</v>
      </c>
      <c r="N69" s="35">
        <f t="shared" si="19"/>
        <v>0.13164520300062499</v>
      </c>
      <c r="O69" s="35">
        <f>IF(O67+O68&gt;=2,0,2-O67-O68)</f>
        <v>0.11662715719146344</v>
      </c>
      <c r="P69" s="35">
        <f>IF(P67+P68&gt;=2,0,2-P67-P68)</f>
        <v>0.11578469929451396</v>
      </c>
      <c r="Q69" s="35">
        <f>IF(Q67+Q68&gt;=2,0,2-Q67-Q68)</f>
        <v>0.13872195680474042</v>
      </c>
      <c r="R69" s="35">
        <f>IF(R67+R68&gt;=2,0,2-R67-R68)</f>
        <v>0.13581832298627372</v>
      </c>
      <c r="S69" s="35">
        <f>IF(S67+S68&gt;=2,0,2-S67-S68)</f>
        <v>0.12645636524289561</v>
      </c>
    </row>
    <row r="70" spans="1:19">
      <c r="A70" s="28"/>
      <c r="B70" s="28">
        <f t="shared" ref="B70:N70" si="20">SUM(B67:B69)</f>
        <v>2</v>
      </c>
      <c r="C70" s="28">
        <f t="shared" si="20"/>
        <v>2</v>
      </c>
      <c r="D70" s="28">
        <f t="shared" si="20"/>
        <v>2</v>
      </c>
      <c r="E70" s="28">
        <f t="shared" si="20"/>
        <v>2</v>
      </c>
      <c r="F70" s="28">
        <f t="shared" si="20"/>
        <v>2</v>
      </c>
      <c r="G70" s="34">
        <f t="shared" si="20"/>
        <v>2</v>
      </c>
      <c r="H70" s="28">
        <f t="shared" si="20"/>
        <v>2</v>
      </c>
      <c r="I70" s="28">
        <f t="shared" si="20"/>
        <v>2</v>
      </c>
      <c r="J70" s="28">
        <f t="shared" si="20"/>
        <v>2</v>
      </c>
      <c r="K70" s="28">
        <f t="shared" si="20"/>
        <v>2</v>
      </c>
      <c r="L70" s="28">
        <f t="shared" si="20"/>
        <v>2</v>
      </c>
      <c r="M70" s="28">
        <f t="shared" si="20"/>
        <v>2</v>
      </c>
      <c r="N70" s="28">
        <f t="shared" si="20"/>
        <v>2</v>
      </c>
      <c r="O70" s="28">
        <f>SUM(O67:O69)</f>
        <v>2</v>
      </c>
      <c r="P70" s="28">
        <f>SUM(P67:P69)</f>
        <v>2</v>
      </c>
      <c r="Q70" s="28">
        <f>SUM(Q67:Q69)</f>
        <v>2</v>
      </c>
      <c r="R70" s="28">
        <f>SUM(R67:R69)</f>
        <v>2</v>
      </c>
      <c r="S70" s="28">
        <f>SUM(S67:S69)</f>
        <v>2</v>
      </c>
    </row>
    <row r="71" spans="1:19">
      <c r="A71" s="35" t="s">
        <v>74</v>
      </c>
      <c r="B71" s="28"/>
      <c r="C71" s="28"/>
      <c r="D71" s="28"/>
      <c r="E71" s="28"/>
      <c r="F71" s="28"/>
      <c r="G71" s="34"/>
      <c r="H71" s="28"/>
      <c r="I71" s="28"/>
      <c r="J71" s="28"/>
      <c r="K71" s="28"/>
      <c r="L71" s="28"/>
      <c r="M71" s="28"/>
      <c r="N71" s="28"/>
      <c r="O71" s="28"/>
      <c r="P71" s="28"/>
      <c r="Q71" s="28"/>
      <c r="R71" s="28"/>
      <c r="S71" s="28"/>
    </row>
    <row r="72" spans="1:19">
      <c r="A72" s="25" t="s">
        <v>70</v>
      </c>
      <c r="B72" s="28">
        <f t="shared" ref="B72:N72" si="21">IF(B69&gt;=0,0,B238*(B212+B208+B204)-B68-B64)</f>
        <v>0</v>
      </c>
      <c r="C72" s="28">
        <f t="shared" si="21"/>
        <v>0</v>
      </c>
      <c r="D72" s="28">
        <f t="shared" si="21"/>
        <v>0</v>
      </c>
      <c r="E72" s="28">
        <f t="shared" si="21"/>
        <v>0</v>
      </c>
      <c r="F72" s="28">
        <f t="shared" si="21"/>
        <v>0</v>
      </c>
      <c r="G72" s="34">
        <f t="shared" si="21"/>
        <v>0</v>
      </c>
      <c r="H72" s="28">
        <f t="shared" si="21"/>
        <v>0</v>
      </c>
      <c r="I72" s="28">
        <f t="shared" si="21"/>
        <v>0</v>
      </c>
      <c r="J72" s="28">
        <f t="shared" si="21"/>
        <v>0</v>
      </c>
      <c r="K72" s="28">
        <f t="shared" si="21"/>
        <v>0</v>
      </c>
      <c r="L72" s="28">
        <f t="shared" si="21"/>
        <v>0</v>
      </c>
      <c r="M72" s="28">
        <f t="shared" si="21"/>
        <v>0</v>
      </c>
      <c r="N72" s="28">
        <f t="shared" si="21"/>
        <v>0</v>
      </c>
      <c r="O72" s="28">
        <f>IF(O69&gt;=0,0,O238*(O212+O208+O204)-O68-O64)</f>
        <v>0</v>
      </c>
      <c r="P72" s="28">
        <f>IF(P69&gt;=0,0,P238*(P212+P208+P204)-P68-P64)</f>
        <v>0</v>
      </c>
      <c r="Q72" s="28">
        <f>IF(Q69&gt;=0,0,Q238*(Q212+Q208+Q204)-Q68-Q64)</f>
        <v>0</v>
      </c>
      <c r="R72" s="28">
        <f>IF(R69&gt;=0,0,R238*(R212+R208+R204)-R68-R64)</f>
        <v>0</v>
      </c>
      <c r="S72" s="28">
        <f>IF(S69&gt;=0,0,S238*(S212+S208+S204)-S68-S64)</f>
        <v>0</v>
      </c>
    </row>
    <row r="73" spans="1:19">
      <c r="A73" s="28" t="s">
        <v>73</v>
      </c>
      <c r="B73" s="28">
        <f t="shared" ref="B73:N73" si="22">B238*(B209+B213)-B69</f>
        <v>0.15030070660681144</v>
      </c>
      <c r="C73" s="28">
        <f t="shared" si="22"/>
        <v>0.12916655619640988</v>
      </c>
      <c r="D73" s="28">
        <f t="shared" si="22"/>
        <v>0.10253926709961514</v>
      </c>
      <c r="E73" s="28">
        <f t="shared" si="22"/>
        <v>0.12809921161881194</v>
      </c>
      <c r="F73" s="28">
        <f t="shared" si="22"/>
        <v>0.1497881822462705</v>
      </c>
      <c r="G73" s="34">
        <f t="shared" si="22"/>
        <v>0.17430924644229029</v>
      </c>
      <c r="H73" s="28">
        <f t="shared" si="22"/>
        <v>0.1746766096675223</v>
      </c>
      <c r="I73" s="28">
        <f t="shared" si="22"/>
        <v>0.18689458539470316</v>
      </c>
      <c r="J73" s="28">
        <f t="shared" si="22"/>
        <v>0.20424003775202032</v>
      </c>
      <c r="K73" s="28">
        <f t="shared" si="22"/>
        <v>0.23144940296450556</v>
      </c>
      <c r="L73" s="28">
        <f t="shared" si="22"/>
        <v>0.17657888750375528</v>
      </c>
      <c r="M73" s="28">
        <f t="shared" si="22"/>
        <v>0.15492030712438226</v>
      </c>
      <c r="N73" s="28">
        <f t="shared" si="22"/>
        <v>0.13399721507801887</v>
      </c>
      <c r="O73" s="28">
        <f>O238*(O209+O213)-O69</f>
        <v>0.15607993116681157</v>
      </c>
      <c r="P73" s="28">
        <f>P238*(P209+P213)-P69</f>
        <v>0.13351252266824892</v>
      </c>
      <c r="Q73" s="28">
        <f>Q238*(Q209+Q213)-Q69</f>
        <v>0.20163959891702399</v>
      </c>
      <c r="R73" s="28">
        <f>R238*(R209+R213)-R69</f>
        <v>0.15436003048760683</v>
      </c>
      <c r="S73" s="28">
        <f>S238*(S209+S213)-S69</f>
        <v>0.15365314407581915</v>
      </c>
    </row>
    <row r="74" spans="1:19">
      <c r="A74" s="28" t="s">
        <v>75</v>
      </c>
      <c r="B74" s="35">
        <f t="shared" ref="B74:N74" si="23">B238*B214</f>
        <v>7.1995372557928469E-2</v>
      </c>
      <c r="C74" s="35">
        <f t="shared" si="23"/>
        <v>6.5528234903472621E-2</v>
      </c>
      <c r="D74" s="35">
        <f t="shared" si="23"/>
        <v>8.1921378273320897E-2</v>
      </c>
      <c r="E74" s="35">
        <f t="shared" si="23"/>
        <v>0.10526889082645374</v>
      </c>
      <c r="F74" s="35">
        <f t="shared" si="23"/>
        <v>0.10933494612728277</v>
      </c>
      <c r="G74" s="36">
        <f t="shared" si="23"/>
        <v>0.1158498600434289</v>
      </c>
      <c r="H74" s="35">
        <f t="shared" si="23"/>
        <v>0.12628102545045428</v>
      </c>
      <c r="I74" s="35">
        <f t="shared" si="23"/>
        <v>0.12808138752356263</v>
      </c>
      <c r="J74" s="35">
        <f t="shared" si="23"/>
        <v>0.1270357622589223</v>
      </c>
      <c r="K74" s="35">
        <f t="shared" si="23"/>
        <v>0.12742799850202427</v>
      </c>
      <c r="L74" s="35">
        <f t="shared" si="23"/>
        <v>0.11715215662618331</v>
      </c>
      <c r="M74" s="35">
        <f t="shared" si="23"/>
        <v>0.13092326189033598</v>
      </c>
      <c r="N74" s="35">
        <f t="shared" si="23"/>
        <v>0.12237039340921729</v>
      </c>
      <c r="O74" s="35">
        <f>O238*O214</f>
        <v>0.12865625474649803</v>
      </c>
      <c r="P74" s="35">
        <f>P238*P214</f>
        <v>0.12231714940396861</v>
      </c>
      <c r="Q74" s="35">
        <f>Q238*Q214</f>
        <v>0.14608859979068653</v>
      </c>
      <c r="R74" s="35">
        <f>R238*R214</f>
        <v>0.12068722935588672</v>
      </c>
      <c r="S74" s="35">
        <f>S238*S214</f>
        <v>0.13577556177495631</v>
      </c>
    </row>
    <row r="75" spans="1:19">
      <c r="A75" s="28" t="s">
        <v>76</v>
      </c>
      <c r="B75" s="28">
        <f t="shared" ref="B75:N75" si="24">B73+B74+B72</f>
        <v>0.22229607916473992</v>
      </c>
      <c r="C75" s="28">
        <f t="shared" si="24"/>
        <v>0.1946947910998825</v>
      </c>
      <c r="D75" s="28">
        <f t="shared" si="24"/>
        <v>0.18446064537293605</v>
      </c>
      <c r="E75" s="28">
        <f t="shared" si="24"/>
        <v>0.23336810244526568</v>
      </c>
      <c r="F75" s="28">
        <f t="shared" si="24"/>
        <v>0.25912312837355328</v>
      </c>
      <c r="G75" s="34">
        <f t="shared" si="24"/>
        <v>0.29015910648571919</v>
      </c>
      <c r="H75" s="28">
        <f t="shared" si="24"/>
        <v>0.30095763511797657</v>
      </c>
      <c r="I75" s="28">
        <f t="shared" si="24"/>
        <v>0.31497597291826579</v>
      </c>
      <c r="J75" s="28">
        <f t="shared" si="24"/>
        <v>0.33127580001094259</v>
      </c>
      <c r="K75" s="28">
        <f t="shared" si="24"/>
        <v>0.3588774014665298</v>
      </c>
      <c r="L75" s="28">
        <f t="shared" si="24"/>
        <v>0.29373104412993856</v>
      </c>
      <c r="M75" s="28">
        <f t="shared" si="24"/>
        <v>0.28584356901471825</v>
      </c>
      <c r="N75" s="28">
        <f t="shared" si="24"/>
        <v>0.25636760848723616</v>
      </c>
      <c r="O75" s="28">
        <f>O73+O74+O72</f>
        <v>0.28473618591330963</v>
      </c>
      <c r="P75" s="28">
        <f>P73+P74+P72</f>
        <v>0.25582967207221752</v>
      </c>
      <c r="Q75" s="28">
        <f>Q73+Q74+Q72</f>
        <v>0.34772819870771055</v>
      </c>
      <c r="R75" s="28">
        <f>R73+R74+R72</f>
        <v>0.27504725984349354</v>
      </c>
      <c r="S75" s="28">
        <f>S73+S74+S72</f>
        <v>0.28942870585077546</v>
      </c>
    </row>
    <row r="76" spans="1:19">
      <c r="A76" s="28"/>
      <c r="B76" s="28"/>
      <c r="C76" s="28"/>
      <c r="D76" s="28"/>
      <c r="E76" s="28"/>
      <c r="F76" s="28"/>
      <c r="G76" s="34"/>
      <c r="H76" s="28"/>
      <c r="I76" s="28"/>
      <c r="J76" s="28"/>
      <c r="K76" s="28"/>
      <c r="L76" s="28"/>
      <c r="M76" s="28"/>
      <c r="N76" s="28"/>
      <c r="O76" s="28"/>
      <c r="P76" s="28"/>
      <c r="Q76" s="28"/>
      <c r="R76" s="28"/>
      <c r="S76" s="28"/>
    </row>
    <row r="77" spans="1:19">
      <c r="A77" s="35" t="s">
        <v>77</v>
      </c>
      <c r="B77" s="28"/>
      <c r="C77" s="28"/>
      <c r="D77" s="28"/>
      <c r="E77" s="28"/>
      <c r="F77" s="28"/>
      <c r="G77" s="34"/>
      <c r="H77" s="28"/>
      <c r="I77" s="28"/>
      <c r="J77" s="28"/>
      <c r="K77" s="28"/>
      <c r="L77" s="28"/>
      <c r="M77" s="28"/>
      <c r="N77" s="28"/>
      <c r="O77" s="28"/>
      <c r="P77" s="28"/>
      <c r="Q77" s="28"/>
      <c r="R77" s="28"/>
      <c r="S77" s="28"/>
    </row>
    <row r="78" spans="1:19">
      <c r="A78" s="28" t="s">
        <v>78</v>
      </c>
      <c r="B78" s="28">
        <v>0</v>
      </c>
      <c r="C78" s="28">
        <v>0</v>
      </c>
      <c r="D78" s="28">
        <v>0</v>
      </c>
      <c r="E78" s="28">
        <v>0</v>
      </c>
      <c r="F78" s="28">
        <v>0</v>
      </c>
      <c r="G78" s="34">
        <v>0</v>
      </c>
      <c r="H78" s="28">
        <v>0</v>
      </c>
      <c r="I78" s="28">
        <v>0</v>
      </c>
      <c r="J78" s="28">
        <v>0</v>
      </c>
      <c r="K78" s="28">
        <v>0</v>
      </c>
      <c r="L78" s="28">
        <v>0</v>
      </c>
      <c r="M78" s="28">
        <v>0</v>
      </c>
      <c r="N78" s="28">
        <v>0</v>
      </c>
      <c r="O78" s="28">
        <v>0</v>
      </c>
      <c r="P78" s="28">
        <v>0</v>
      </c>
      <c r="Q78" s="28">
        <v>0</v>
      </c>
      <c r="R78" s="28">
        <v>0</v>
      </c>
      <c r="S78" s="28">
        <v>0</v>
      </c>
    </row>
    <row r="79" spans="1:19">
      <c r="A79" s="28" t="s">
        <v>79</v>
      </c>
      <c r="B79" s="28">
        <f t="shared" ref="B79:N79" si="25">2-(B78+B80+B81)</f>
        <v>1.9676492592153583</v>
      </c>
      <c r="C79" s="28">
        <f t="shared" si="25"/>
        <v>1.9812988125706794</v>
      </c>
      <c r="D79" s="28">
        <f t="shared" si="25"/>
        <v>1.9776372674179679</v>
      </c>
      <c r="E79" s="28">
        <f t="shared" si="25"/>
        <v>1.9808139292187961</v>
      </c>
      <c r="F79" s="28">
        <f t="shared" si="25"/>
        <v>1.9435665177121926</v>
      </c>
      <c r="G79" s="34">
        <f t="shared" si="25"/>
        <v>1.9440867783032674</v>
      </c>
      <c r="H79" s="28">
        <f t="shared" si="25"/>
        <v>1.9336255349530533</v>
      </c>
      <c r="I79" s="28">
        <f t="shared" si="25"/>
        <v>1.9286456150652731</v>
      </c>
      <c r="J79" s="28">
        <f t="shared" si="25"/>
        <v>1.9404352280560404</v>
      </c>
      <c r="K79" s="28">
        <f t="shared" si="25"/>
        <v>1.9252202257691771</v>
      </c>
      <c r="L79" s="28">
        <f t="shared" si="25"/>
        <v>1.933895946052385</v>
      </c>
      <c r="M79" s="28">
        <f t="shared" si="25"/>
        <v>1.9296123640551579</v>
      </c>
      <c r="N79" s="28">
        <f t="shared" si="25"/>
        <v>1.9440954564728055</v>
      </c>
      <c r="O79" s="28">
        <f>2-(O78+O80+O81)</f>
        <v>1.9757221864771894</v>
      </c>
      <c r="P79" s="28">
        <f>2-(P78+P80+P81)</f>
        <v>1.9752573920583194</v>
      </c>
      <c r="Q79" s="28">
        <f>2-(Q78+Q80+Q81)</f>
        <v>1.9244473071578778</v>
      </c>
      <c r="R79" s="28">
        <f>2-(R78+R80+R81)</f>
        <v>1.9664411475855408</v>
      </c>
      <c r="S79" s="28">
        <f>2-(S78+S80+S81)</f>
        <v>1.9718961173409284</v>
      </c>
    </row>
    <row r="80" spans="1:19">
      <c r="A80" s="28" t="s">
        <v>44</v>
      </c>
      <c r="B80" s="28">
        <f t="shared" ref="B80:S81" si="26">B220</f>
        <v>0</v>
      </c>
      <c r="C80" s="28">
        <f t="shared" si="26"/>
        <v>0</v>
      </c>
      <c r="D80" s="28">
        <f t="shared" si="26"/>
        <v>0</v>
      </c>
      <c r="E80" s="28">
        <f t="shared" si="26"/>
        <v>0</v>
      </c>
      <c r="F80" s="28">
        <f t="shared" si="26"/>
        <v>0</v>
      </c>
      <c r="G80" s="34">
        <f t="shared" si="26"/>
        <v>0</v>
      </c>
      <c r="H80" s="28">
        <f t="shared" si="26"/>
        <v>0</v>
      </c>
      <c r="I80" s="28">
        <f t="shared" si="26"/>
        <v>0</v>
      </c>
      <c r="J80" s="28">
        <f t="shared" si="26"/>
        <v>0</v>
      </c>
      <c r="K80" s="28">
        <f t="shared" si="26"/>
        <v>0</v>
      </c>
      <c r="L80" s="28">
        <f t="shared" si="26"/>
        <v>0</v>
      </c>
      <c r="M80" s="28">
        <f t="shared" si="26"/>
        <v>0</v>
      </c>
      <c r="N80" s="28">
        <f t="shared" si="26"/>
        <v>0</v>
      </c>
      <c r="O80" s="28">
        <f t="shared" si="26"/>
        <v>0</v>
      </c>
      <c r="P80" s="28">
        <f t="shared" si="26"/>
        <v>0</v>
      </c>
      <c r="Q80" s="28">
        <f t="shared" si="26"/>
        <v>0</v>
      </c>
      <c r="R80" s="28">
        <f t="shared" si="26"/>
        <v>0</v>
      </c>
      <c r="S80" s="28">
        <f t="shared" si="26"/>
        <v>0</v>
      </c>
    </row>
    <row r="81" spans="1:19">
      <c r="A81" s="28" t="s">
        <v>45</v>
      </c>
      <c r="B81" s="35">
        <f t="shared" si="26"/>
        <v>3.2350740784641813E-2</v>
      </c>
      <c r="C81" s="35">
        <f t="shared" si="26"/>
        <v>1.8701187429320556E-2</v>
      </c>
      <c r="D81" s="35">
        <f t="shared" si="26"/>
        <v>2.2362732582032207E-2</v>
      </c>
      <c r="E81" s="35">
        <f t="shared" si="26"/>
        <v>1.9186070781203882E-2</v>
      </c>
      <c r="F81" s="35">
        <f t="shared" si="26"/>
        <v>5.6433482287807479E-2</v>
      </c>
      <c r="G81" s="36">
        <f t="shared" si="26"/>
        <v>5.5913221696732664E-2</v>
      </c>
      <c r="H81" s="35">
        <f t="shared" si="26"/>
        <v>6.6374465046946662E-2</v>
      </c>
      <c r="I81" s="35">
        <f t="shared" si="26"/>
        <v>7.1354384934726942E-2</v>
      </c>
      <c r="J81" s="35">
        <f t="shared" si="26"/>
        <v>5.9564771943959677E-2</v>
      </c>
      <c r="K81" s="35">
        <f t="shared" si="26"/>
        <v>7.477977423082291E-2</v>
      </c>
      <c r="L81" s="35">
        <f t="shared" si="26"/>
        <v>6.6104053947615066E-2</v>
      </c>
      <c r="M81" s="35">
        <f t="shared" si="26"/>
        <v>7.0387635944842139E-2</v>
      </c>
      <c r="N81" s="35">
        <f t="shared" si="26"/>
        <v>5.5904543527194601E-2</v>
      </c>
      <c r="O81" s="35">
        <f t="shared" si="26"/>
        <v>2.4277813522810523E-2</v>
      </c>
      <c r="P81" s="35">
        <f t="shared" si="26"/>
        <v>2.474260794168066E-2</v>
      </c>
      <c r="Q81" s="35">
        <f t="shared" si="26"/>
        <v>7.555269284212221E-2</v>
      </c>
      <c r="R81" s="35">
        <f t="shared" si="26"/>
        <v>3.3558852414459182E-2</v>
      </c>
      <c r="S81" s="35">
        <f t="shared" si="26"/>
        <v>2.8103882659071631E-2</v>
      </c>
    </row>
    <row r="82" spans="1:19">
      <c r="A82" s="28"/>
      <c r="B82" s="28">
        <f t="shared" ref="B82:N82" si="27">SUM(B78:B81)</f>
        <v>2</v>
      </c>
      <c r="C82" s="28">
        <f t="shared" si="27"/>
        <v>2</v>
      </c>
      <c r="D82" s="28">
        <f t="shared" si="27"/>
        <v>2</v>
      </c>
      <c r="E82" s="28">
        <f t="shared" si="27"/>
        <v>2</v>
      </c>
      <c r="F82" s="28">
        <f t="shared" si="27"/>
        <v>2</v>
      </c>
      <c r="G82" s="34">
        <f t="shared" si="27"/>
        <v>2</v>
      </c>
      <c r="H82" s="28">
        <f t="shared" si="27"/>
        <v>2</v>
      </c>
      <c r="I82" s="28">
        <f t="shared" si="27"/>
        <v>2</v>
      </c>
      <c r="J82" s="28">
        <f t="shared" si="27"/>
        <v>2</v>
      </c>
      <c r="K82" s="28">
        <f t="shared" si="27"/>
        <v>2</v>
      </c>
      <c r="L82" s="28">
        <f t="shared" si="27"/>
        <v>2</v>
      </c>
      <c r="M82" s="28">
        <f t="shared" si="27"/>
        <v>2</v>
      </c>
      <c r="N82" s="28">
        <f t="shared" si="27"/>
        <v>2</v>
      </c>
      <c r="O82" s="28">
        <f>SUM(O78:O81)</f>
        <v>2</v>
      </c>
      <c r="P82" s="28">
        <f>SUM(P78:P81)</f>
        <v>2</v>
      </c>
      <c r="Q82" s="28">
        <f>SUM(Q78:Q81)</f>
        <v>2</v>
      </c>
      <c r="R82" s="28">
        <f>SUM(R78:R81)</f>
        <v>2</v>
      </c>
      <c r="S82" s="28">
        <f>SUM(S78:S81)</f>
        <v>2</v>
      </c>
    </row>
    <row r="83" spans="1:19">
      <c r="A83" s="28" t="s">
        <v>80</v>
      </c>
      <c r="B83" s="28">
        <f t="shared" ref="B83:N83" si="28">8+5+B70+B75</f>
        <v>15.222296079164741</v>
      </c>
      <c r="C83" s="28">
        <f t="shared" si="28"/>
        <v>15.194694791099883</v>
      </c>
      <c r="D83" s="28">
        <f t="shared" si="28"/>
        <v>15.184460645372937</v>
      </c>
      <c r="E83" s="28">
        <f t="shared" si="28"/>
        <v>15.233368102445265</v>
      </c>
      <c r="F83" s="28">
        <f t="shared" si="28"/>
        <v>15.259123128373552</v>
      </c>
      <c r="G83" s="34">
        <f t="shared" si="28"/>
        <v>15.290159106485719</v>
      </c>
      <c r="H83" s="28">
        <f t="shared" si="28"/>
        <v>15.300957635117976</v>
      </c>
      <c r="I83" s="28">
        <f t="shared" si="28"/>
        <v>15.314975972918266</v>
      </c>
      <c r="J83" s="28">
        <f t="shared" si="28"/>
        <v>15.331275800010943</v>
      </c>
      <c r="K83" s="28">
        <f t="shared" si="28"/>
        <v>15.358877401466529</v>
      </c>
      <c r="L83" s="28">
        <f t="shared" si="28"/>
        <v>15.293731044129938</v>
      </c>
      <c r="M83" s="28">
        <f t="shared" si="28"/>
        <v>15.285843569014718</v>
      </c>
      <c r="N83" s="28">
        <f t="shared" si="28"/>
        <v>15.256367608487237</v>
      </c>
      <c r="O83" s="28">
        <f>8+5+O70+O75</f>
        <v>15.28473618591331</v>
      </c>
      <c r="P83" s="28">
        <f>8+5+P70+P75</f>
        <v>15.255829672072217</v>
      </c>
      <c r="Q83" s="28">
        <f>8+5+Q70+Q75</f>
        <v>15.34772819870771</v>
      </c>
      <c r="R83" s="28">
        <f>8+5+R70+R75</f>
        <v>15.275047259843493</v>
      </c>
      <c r="S83" s="28">
        <f>8+5+S70+S75</f>
        <v>15.289428705850776</v>
      </c>
    </row>
    <row r="84" spans="1:19">
      <c r="A84" s="28" t="s">
        <v>81</v>
      </c>
      <c r="B84" s="28">
        <f t="shared" ref="B84:N84" si="29">(B52+B59)*4+(B53+B58+B60)*3+(B61+B62+B63+B64+B67+B68+B72)*2+B69+B73+B74</f>
        <v>45.999999999999993</v>
      </c>
      <c r="C84" s="28">
        <f t="shared" si="29"/>
        <v>46</v>
      </c>
      <c r="D84" s="28">
        <f t="shared" si="29"/>
        <v>46.000000000000007</v>
      </c>
      <c r="E84" s="28">
        <f t="shared" si="29"/>
        <v>45.999999999999993</v>
      </c>
      <c r="F84" s="28">
        <f t="shared" si="29"/>
        <v>46.000000000000007</v>
      </c>
      <c r="G84" s="34">
        <f t="shared" si="29"/>
        <v>45.999999999999993</v>
      </c>
      <c r="H84" s="28">
        <f t="shared" si="29"/>
        <v>46.000000000000007</v>
      </c>
      <c r="I84" s="28">
        <f t="shared" si="29"/>
        <v>46</v>
      </c>
      <c r="J84" s="28">
        <f t="shared" si="29"/>
        <v>45.999999999999993</v>
      </c>
      <c r="K84" s="28">
        <f t="shared" si="29"/>
        <v>46</v>
      </c>
      <c r="L84" s="28">
        <f t="shared" si="29"/>
        <v>45.999999999999986</v>
      </c>
      <c r="M84" s="28">
        <f t="shared" si="29"/>
        <v>46.000000000000007</v>
      </c>
      <c r="N84" s="28">
        <f t="shared" si="29"/>
        <v>46</v>
      </c>
      <c r="O84" s="28">
        <f>(O52+O59)*4+(O53+O58+O60)*3+(O61+O62+O63+O64+O67+O68+O72)*2+O69+O73+O74</f>
        <v>46</v>
      </c>
      <c r="P84" s="28">
        <f>(P52+P59)*4+(P53+P58+P60)*3+(P61+P62+P63+P64+P67+P68+P72)*2+P69+P73+P74</f>
        <v>46</v>
      </c>
      <c r="Q84" s="28">
        <f>(Q52+Q59)*4+(Q53+Q58+Q60)*3+(Q61+Q62+Q63+Q64+Q67+Q68+Q72)*2+Q69+Q73+Q74</f>
        <v>45.999999999999993</v>
      </c>
      <c r="R84" s="28">
        <f>(R52+R59)*4+(R53+R58+R60)*3+(R61+R62+R63+R64+R67+R68+R72)*2+R69+R73+R74</f>
        <v>46.000000000000014</v>
      </c>
      <c r="S84" s="28">
        <f>(S52+S59)*4+(S53+S58+S60)*3+(S61+S62+S63+S64+S67+S68+S72)*2+S69+S73+S74</f>
        <v>46</v>
      </c>
    </row>
    <row r="85" spans="1:19">
      <c r="A85" s="28" t="s">
        <v>82</v>
      </c>
      <c r="B85" s="34">
        <f t="shared" ref="B85:N85" si="30">(B60+B63+B67)/(B60+B63+B67+B61)</f>
        <v>0.4196560483870152</v>
      </c>
      <c r="C85" s="34">
        <f t="shared" si="30"/>
        <v>0.42212898161848145</v>
      </c>
      <c r="D85" s="34">
        <f t="shared" si="30"/>
        <v>0.44009460257152277</v>
      </c>
      <c r="E85" s="34">
        <f t="shared" si="30"/>
        <v>0.47844555536916522</v>
      </c>
      <c r="F85" s="34">
        <f t="shared" si="30"/>
        <v>0.45423926434767709</v>
      </c>
      <c r="G85" s="34">
        <f t="shared" si="30"/>
        <v>0.48652947504804861</v>
      </c>
      <c r="H85" s="34">
        <f t="shared" si="30"/>
        <v>0.47930812771011833</v>
      </c>
      <c r="I85" s="34">
        <f t="shared" si="30"/>
        <v>0.45893367457444817</v>
      </c>
      <c r="J85" s="34">
        <f t="shared" si="30"/>
        <v>0.46153989364992909</v>
      </c>
      <c r="K85" s="34">
        <f t="shared" si="30"/>
        <v>0.48462212342081673</v>
      </c>
      <c r="L85" s="34">
        <f t="shared" si="30"/>
        <v>0.48658481422240385</v>
      </c>
      <c r="M85" s="34">
        <f t="shared" si="30"/>
        <v>0.47153860625910671</v>
      </c>
      <c r="N85" s="34">
        <f t="shared" si="30"/>
        <v>0.47888216430018671</v>
      </c>
      <c r="O85" s="34">
        <f>(O60+O63+O67)/(O60+O63+O67+O61)</f>
        <v>0.49762381421914187</v>
      </c>
      <c r="P85" s="34">
        <f>(P60+P63+P67)/(P60+P63+P67+P61)</f>
        <v>0.48499312387993376</v>
      </c>
      <c r="Q85" s="34">
        <f>(Q60+Q63+Q67)/(Q60+Q63+Q67+Q61)</f>
        <v>0.48495578502437853</v>
      </c>
      <c r="R85" s="34">
        <f>(R60+R63+R67)/(R60+R63+R67+R61)</f>
        <v>0.49330145656460844</v>
      </c>
      <c r="S85" s="34">
        <f>(S60+S63+S67)/(S60+S63+S67+S61)</f>
        <v>0.5001206849706763</v>
      </c>
    </row>
    <row r="86" spans="1:19">
      <c r="A86" s="28" t="s">
        <v>83</v>
      </c>
      <c r="B86" s="34">
        <f t="shared" ref="B86:N86" si="31">B61/(B63+B67)</f>
        <v>1.6354778264430598</v>
      </c>
      <c r="C86" s="34">
        <f t="shared" si="31"/>
        <v>1.818077934758122</v>
      </c>
      <c r="D86" s="34">
        <f t="shared" si="31"/>
        <v>1.7934917131210408</v>
      </c>
      <c r="E86" s="34">
        <f t="shared" si="31"/>
        <v>1.6076015069013996</v>
      </c>
      <c r="F86" s="34">
        <f t="shared" si="31"/>
        <v>1.6666218323447726</v>
      </c>
      <c r="G86" s="34">
        <f t="shared" si="31"/>
        <v>1.386846474015484</v>
      </c>
      <c r="H86" s="34">
        <f t="shared" si="31"/>
        <v>1.44984399620694</v>
      </c>
      <c r="I86" s="34">
        <f t="shared" si="31"/>
        <v>1.5807511179012919</v>
      </c>
      <c r="J86" s="34">
        <f t="shared" si="31"/>
        <v>1.5523606250303028</v>
      </c>
      <c r="K86" s="34">
        <f t="shared" si="31"/>
        <v>1.3771354707241035</v>
      </c>
      <c r="L86" s="34">
        <f t="shared" si="31"/>
        <v>1.3704920152486373</v>
      </c>
      <c r="M86" s="34">
        <f t="shared" si="31"/>
        <v>1.5610463263241063</v>
      </c>
      <c r="N86" s="34">
        <f t="shared" si="31"/>
        <v>1.4241334409601623</v>
      </c>
      <c r="O86" s="34">
        <f>O61/(O63+O67)</f>
        <v>1.4292819817162998</v>
      </c>
      <c r="P86" s="34">
        <f>P61/(P63+P67)</f>
        <v>1.602723377518759</v>
      </c>
      <c r="Q86" s="34">
        <f>Q61/(Q63+Q67)</f>
        <v>1.4367677896368418</v>
      </c>
      <c r="R86" s="34">
        <f>R61/(R63+R67)</f>
        <v>1.5219659445968219</v>
      </c>
      <c r="S86" s="34">
        <f>S61/(S63+S67)</f>
        <v>1.5398765241411216</v>
      </c>
    </row>
    <row r="87" spans="1:19">
      <c r="A87" s="28" t="s">
        <v>84</v>
      </c>
      <c r="B87" s="34">
        <f t="shared" ref="B87:N87" si="32">B61/(B60+B63+B67)</f>
        <v>1.3829038181234075</v>
      </c>
      <c r="C87" s="34">
        <f t="shared" si="32"/>
        <v>1.3689441937056959</v>
      </c>
      <c r="D87" s="34">
        <f t="shared" si="32"/>
        <v>1.2722387281209229</v>
      </c>
      <c r="E87" s="34">
        <f t="shared" si="32"/>
        <v>1.0901019745672149</v>
      </c>
      <c r="F87" s="34">
        <f t="shared" si="32"/>
        <v>1.2014829595061045</v>
      </c>
      <c r="G87" s="34">
        <f t="shared" si="32"/>
        <v>1.0553739316641446</v>
      </c>
      <c r="H87" s="34">
        <f t="shared" si="32"/>
        <v>1.0863405859138526</v>
      </c>
      <c r="I87" s="34">
        <f t="shared" si="32"/>
        <v>1.1789640974314255</v>
      </c>
      <c r="J87" s="34">
        <f t="shared" si="32"/>
        <v>1.1666599437198049</v>
      </c>
      <c r="K87" s="34">
        <f t="shared" si="32"/>
        <v>1.0634633700609253</v>
      </c>
      <c r="L87" s="34">
        <f t="shared" si="32"/>
        <v>1.0551401744792819</v>
      </c>
      <c r="M87" s="34">
        <f t="shared" si="32"/>
        <v>1.1207171305301522</v>
      </c>
      <c r="N87" s="34">
        <f t="shared" si="32"/>
        <v>1.0881963759526263</v>
      </c>
      <c r="O87" s="34">
        <f>O61/(O60+O63+O67)</f>
        <v>1.0095501288843531</v>
      </c>
      <c r="P87" s="34">
        <f>P61/(P60+P63+P67)</f>
        <v>1.0618849026147483</v>
      </c>
      <c r="Q87" s="34">
        <f>Q61/(Q60+Q63+Q67)</f>
        <v>1.0620436561030615</v>
      </c>
      <c r="R87" s="34">
        <f>R61/(R60+R63+R67)</f>
        <v>1.0271580119873991</v>
      </c>
      <c r="S87" s="34">
        <f>S61/(S60+S63+S67)</f>
        <v>0.99951737660807449</v>
      </c>
    </row>
    <row r="88" spans="1:19">
      <c r="A88" s="28" t="s">
        <v>85</v>
      </c>
      <c r="B88" s="34">
        <f t="shared" ref="B88:N88" si="33">B61/5</f>
        <v>0.57245683815443393</v>
      </c>
      <c r="C88" s="34">
        <f t="shared" si="33"/>
        <v>0.56445368959591802</v>
      </c>
      <c r="D88" s="34">
        <f t="shared" si="33"/>
        <v>0.54187522798629051</v>
      </c>
      <c r="E88" s="34">
        <f t="shared" si="33"/>
        <v>0.50249662742837464</v>
      </c>
      <c r="F88" s="34">
        <f t="shared" si="33"/>
        <v>0.52402756431881437</v>
      </c>
      <c r="G88" s="34">
        <f t="shared" si="33"/>
        <v>0.49624150983019533</v>
      </c>
      <c r="H88" s="34">
        <f t="shared" si="33"/>
        <v>0.49983116648082893</v>
      </c>
      <c r="I88" s="34">
        <f t="shared" si="33"/>
        <v>0.52773855624554999</v>
      </c>
      <c r="J88" s="34">
        <f t="shared" si="33"/>
        <v>0.51919196439893178</v>
      </c>
      <c r="K88" s="34">
        <f t="shared" si="33"/>
        <v>0.49710235555722349</v>
      </c>
      <c r="L88" s="34">
        <f t="shared" si="33"/>
        <v>0.49296790487891673</v>
      </c>
      <c r="M88" s="34">
        <f t="shared" si="33"/>
        <v>0.50487378314495512</v>
      </c>
      <c r="N88" s="34">
        <f t="shared" si="33"/>
        <v>0.49072850627151049</v>
      </c>
      <c r="O88" s="34">
        <f>O61/5</f>
        <v>0.47743214826652053</v>
      </c>
      <c r="P88" s="34">
        <f>P61/5</f>
        <v>0.49189608378100874</v>
      </c>
      <c r="Q88" s="34">
        <f>Q61/5</f>
        <v>0.49169572710921877</v>
      </c>
      <c r="R88" s="34">
        <f>R61/5</f>
        <v>0.47842003260050464</v>
      </c>
      <c r="S88" s="34">
        <f>S61/5</f>
        <v>0.47604120081137263</v>
      </c>
    </row>
    <row r="89" spans="1:19">
      <c r="A89" s="28" t="s">
        <v>86</v>
      </c>
      <c r="B89" s="34">
        <f t="shared" ref="B89:N89" si="34">B79/B82</f>
        <v>0.98382462960767914</v>
      </c>
      <c r="C89" s="34">
        <f t="shared" si="34"/>
        <v>0.99064940628533971</v>
      </c>
      <c r="D89" s="34">
        <f t="shared" si="34"/>
        <v>0.98881863370898393</v>
      </c>
      <c r="E89" s="34">
        <f t="shared" si="34"/>
        <v>0.99040696460939803</v>
      </c>
      <c r="F89" s="34">
        <f t="shared" si="34"/>
        <v>0.97178325885609629</v>
      </c>
      <c r="G89" s="34">
        <f t="shared" si="34"/>
        <v>0.97204338915163369</v>
      </c>
      <c r="H89" s="34">
        <f t="shared" si="34"/>
        <v>0.96681276747652667</v>
      </c>
      <c r="I89" s="34">
        <f t="shared" si="34"/>
        <v>0.96432280753263655</v>
      </c>
      <c r="J89" s="34">
        <f t="shared" si="34"/>
        <v>0.9702176140280202</v>
      </c>
      <c r="K89" s="34">
        <f t="shared" si="34"/>
        <v>0.96261011288458853</v>
      </c>
      <c r="L89" s="34">
        <f t="shared" si="34"/>
        <v>0.96694797302619251</v>
      </c>
      <c r="M89" s="34">
        <f t="shared" si="34"/>
        <v>0.96480618202757895</v>
      </c>
      <c r="N89" s="34">
        <f t="shared" si="34"/>
        <v>0.97204772823640273</v>
      </c>
      <c r="O89" s="34">
        <f>O79/O82</f>
        <v>0.98786109323859472</v>
      </c>
      <c r="P89" s="34">
        <f>P79/P82</f>
        <v>0.9876286960291597</v>
      </c>
      <c r="Q89" s="34">
        <f>Q79/Q82</f>
        <v>0.96222365357893891</v>
      </c>
      <c r="R89" s="34">
        <f>R79/R82</f>
        <v>0.98322057379277039</v>
      </c>
      <c r="S89" s="34">
        <f>S79/S82</f>
        <v>0.9859480586704642</v>
      </c>
    </row>
    <row r="90" spans="1:19">
      <c r="B90" s="12"/>
      <c r="C90" s="12"/>
      <c r="D90" s="12"/>
      <c r="E90" s="12"/>
      <c r="F90" s="12"/>
      <c r="G90" s="12"/>
      <c r="H90" s="12"/>
      <c r="I90" s="12"/>
      <c r="J90" s="12"/>
      <c r="K90" s="12"/>
      <c r="L90" s="12"/>
      <c r="M90" s="12"/>
      <c r="N90" s="12"/>
      <c r="O90" s="12"/>
      <c r="P90" s="12"/>
      <c r="Q90" s="12"/>
      <c r="R90" s="12"/>
      <c r="S90" s="12"/>
    </row>
    <row r="91" spans="1:19">
      <c r="A91" t="s">
        <v>87</v>
      </c>
      <c r="B91" s="34">
        <f t="shared" ref="B91:N91" si="35">(B52+B55+B59+B60+B61+B62+B63+B67)-13</f>
        <v>0.1224509823633344</v>
      </c>
      <c r="C91" s="34">
        <f t="shared" si="35"/>
        <v>6.4615058696025685E-2</v>
      </c>
      <c r="D91" s="34">
        <f t="shared" si="35"/>
        <v>3.1812496024448578E-2</v>
      </c>
      <c r="E91" s="34">
        <f t="shared" si="35"/>
        <v>1.503698499655215E-2</v>
      </c>
      <c r="F91" s="34">
        <f t="shared" si="35"/>
        <v>3.5806746565716807E-2</v>
      </c>
      <c r="G91" s="34">
        <f t="shared" si="35"/>
        <v>0.10681521121703774</v>
      </c>
      <c r="H91" s="34">
        <f t="shared" si="35"/>
        <v>7.8514718980084552E-2</v>
      </c>
      <c r="I91" s="34">
        <f t="shared" si="35"/>
        <v>0.13845317288901171</v>
      </c>
      <c r="J91" s="34">
        <f t="shared" si="35"/>
        <v>8.9796412893328181E-2</v>
      </c>
      <c r="K91" s="34">
        <f t="shared" si="35"/>
        <v>0.11147151752673423</v>
      </c>
      <c r="L91" s="34">
        <f t="shared" si="35"/>
        <v>0.13593164543806502</v>
      </c>
      <c r="M91" s="34">
        <f t="shared" si="35"/>
        <v>5.1839075842138982E-2</v>
      </c>
      <c r="N91" s="34">
        <f t="shared" si="35"/>
        <v>4.9731214092537002E-2</v>
      </c>
      <c r="O91" s="34">
        <f>(O52+O55+O59+O60+O61+O62+O63+O67)-13</f>
        <v>1.8836756452902392E-3</v>
      </c>
      <c r="P91" s="34">
        <f>(P52+P55+P59+P60+P61+P62+P63+P67)-13</f>
        <v>1.1361776488634234E-3</v>
      </c>
      <c r="Q91" s="34">
        <f>(Q52+Q55+Q59+Q60+Q61+Q62+Q63+Q67)-13</f>
        <v>8.5286028967953342E-2</v>
      </c>
      <c r="R91" s="34">
        <f>(R52+R55+R59+R60+R61+R62+R63+R67)-13</f>
        <v>1.8957980897711835E-2</v>
      </c>
      <c r="S91" s="34">
        <f>(S52+S55+S59+S60+S61+S62+S63+S67)-13</f>
        <v>1.0617580395392068E-2</v>
      </c>
    </row>
    <row r="92" spans="1:19">
      <c r="A92" t="s">
        <v>88</v>
      </c>
      <c r="B92" s="34">
        <f t="shared" ref="B92:N92" si="36">(B52-4)/4</f>
        <v>0.82553697437884277</v>
      </c>
      <c r="C92" s="34">
        <f t="shared" si="36"/>
        <v>0.79696420052765382</v>
      </c>
      <c r="D92" s="34">
        <f t="shared" si="36"/>
        <v>0.7730693111401663</v>
      </c>
      <c r="E92" s="34">
        <f t="shared" si="36"/>
        <v>0.74701132007338544</v>
      </c>
      <c r="F92" s="34">
        <f t="shared" si="36"/>
        <v>0.736485611052758</v>
      </c>
      <c r="G92" s="34">
        <f t="shared" si="36"/>
        <v>0.73686711868938048</v>
      </c>
      <c r="H92" s="34">
        <f t="shared" si="36"/>
        <v>0.73296523459727858</v>
      </c>
      <c r="I92" s="34">
        <f t="shared" si="36"/>
        <v>0.72914834552567687</v>
      </c>
      <c r="J92" s="34">
        <f t="shared" si="36"/>
        <v>0.7239162766685916</v>
      </c>
      <c r="K92" s="34">
        <f t="shared" si="36"/>
        <v>0.71740514144272005</v>
      </c>
      <c r="L92" s="34">
        <f t="shared" si="36"/>
        <v>0.73741608382634216</v>
      </c>
      <c r="M92" s="34">
        <f t="shared" si="36"/>
        <v>0.71793774534726751</v>
      </c>
      <c r="N92" s="34">
        <f t="shared" si="36"/>
        <v>0.73710447322171002</v>
      </c>
      <c r="O92" s="34">
        <f>(O52-4)/4</f>
        <v>0.72255183379812893</v>
      </c>
      <c r="P92" s="34">
        <f>(P52-4)/4</f>
        <v>0.71528484199184805</v>
      </c>
      <c r="Q92" s="34">
        <f>(Q52-4)/4</f>
        <v>0.70165536990409283</v>
      </c>
      <c r="R92" s="34">
        <f>(R52-4)/4</f>
        <v>0.705319044079737</v>
      </c>
      <c r="S92" s="34">
        <f>(S52-4)/4</f>
        <v>0.68835522394855642</v>
      </c>
    </row>
    <row r="93" spans="1:19">
      <c r="A93" s="28" t="s">
        <v>89</v>
      </c>
      <c r="B93" s="34">
        <f t="shared" ref="B93:N93" si="37">(8-B52)/4</f>
        <v>0.17446302562115723</v>
      </c>
      <c r="C93" s="34">
        <f t="shared" si="37"/>
        <v>0.20303579947234618</v>
      </c>
      <c r="D93" s="34">
        <f t="shared" si="37"/>
        <v>0.2269306888598337</v>
      </c>
      <c r="E93" s="34">
        <f t="shared" si="37"/>
        <v>0.25298867992661456</v>
      </c>
      <c r="F93" s="34">
        <f t="shared" si="37"/>
        <v>0.263514388947242</v>
      </c>
      <c r="G93" s="34">
        <f t="shared" si="37"/>
        <v>0.26313288131061952</v>
      </c>
      <c r="H93" s="34">
        <f t="shared" si="37"/>
        <v>0.26703476540272142</v>
      </c>
      <c r="I93" s="34">
        <f t="shared" si="37"/>
        <v>0.27085165447432313</v>
      </c>
      <c r="J93" s="34">
        <f t="shared" si="37"/>
        <v>0.2760837233314084</v>
      </c>
      <c r="K93" s="34">
        <f t="shared" si="37"/>
        <v>0.28259485855727995</v>
      </c>
      <c r="L93" s="34">
        <f t="shared" si="37"/>
        <v>0.26258391617365784</v>
      </c>
      <c r="M93" s="34">
        <f t="shared" si="37"/>
        <v>0.28206225465273249</v>
      </c>
      <c r="N93" s="34">
        <f t="shared" si="37"/>
        <v>0.26289552677828998</v>
      </c>
      <c r="O93" s="34">
        <f>(8-O52)/4</f>
        <v>0.27744816620187107</v>
      </c>
      <c r="P93" s="34">
        <f>(8-P52)/4</f>
        <v>0.28471515800815195</v>
      </c>
      <c r="Q93" s="34">
        <f>(8-Q52)/4</f>
        <v>0.29834463009590717</v>
      </c>
      <c r="R93" s="34">
        <f>(8-R52)/4</f>
        <v>0.294680955920263</v>
      </c>
      <c r="S93" s="34">
        <f>(8-S52)/4</f>
        <v>0.31164477605144358</v>
      </c>
    </row>
    <row r="94" spans="1:19">
      <c r="A94" s="28" t="s">
        <v>90</v>
      </c>
      <c r="B94" s="34">
        <f t="shared" ref="B94:N94" si="38">(B52+B55-8)/2</f>
        <v>1.0794589736070392E-2</v>
      </c>
      <c r="C94" s="34">
        <f t="shared" si="38"/>
        <v>1.8999267208142712E-2</v>
      </c>
      <c r="D94" s="34">
        <f t="shared" si="38"/>
        <v>2.5695354936451587E-2</v>
      </c>
      <c r="E94" s="34">
        <f t="shared" si="38"/>
        <v>3.6989361133774601E-2</v>
      </c>
      <c r="F94" s="34">
        <f t="shared" si="38"/>
        <v>2.6997590057376897E-2</v>
      </c>
      <c r="G94" s="34">
        <f t="shared" si="38"/>
        <v>3.0570787076551476E-2</v>
      </c>
      <c r="H94" s="34">
        <f t="shared" si="38"/>
        <v>3.3498104216731051E-2</v>
      </c>
      <c r="I94" s="34">
        <f t="shared" si="38"/>
        <v>3.0557613539347273E-2</v>
      </c>
      <c r="J94" s="34">
        <f t="shared" si="38"/>
        <v>2.7786200537977201E-2</v>
      </c>
      <c r="K94" s="34">
        <f t="shared" si="38"/>
        <v>3.0242699341748391E-2</v>
      </c>
      <c r="L94" s="34">
        <f t="shared" si="38"/>
        <v>6.148034884793141E-2</v>
      </c>
      <c r="M94" s="34">
        <f t="shared" si="38"/>
        <v>3.7040715659256485E-2</v>
      </c>
      <c r="N94" s="34">
        <f t="shared" si="38"/>
        <v>7.0374076578319844E-2</v>
      </c>
      <c r="O94" s="34">
        <f>(O52+O55-8)/2</f>
        <v>5.8189859085434392E-2</v>
      </c>
      <c r="P94" s="34">
        <f>(P52+P55-8)/2</f>
        <v>5.5984759777235382E-2</v>
      </c>
      <c r="Q94" s="34">
        <f>(Q52+Q55-8)/2</f>
        <v>3.7689639215020776E-2</v>
      </c>
      <c r="R94" s="34">
        <f>(R52+R55-8)/2</f>
        <v>7.917670604857463E-2</v>
      </c>
      <c r="S94" s="34">
        <f>(S52+S55-8)/2</f>
        <v>5.874928905455068E-2</v>
      </c>
    </row>
    <row r="95" spans="1:19">
      <c r="A95" s="28" t="s">
        <v>91</v>
      </c>
      <c r="B95" s="34">
        <f t="shared" ref="B95:N95" si="39">3-B64-B68-B72-B69-B73-B74-B91</f>
        <v>0.77770392083525686</v>
      </c>
      <c r="C95" s="34">
        <f t="shared" si="39"/>
        <v>0.80530520890011748</v>
      </c>
      <c r="D95" s="34">
        <f t="shared" si="39"/>
        <v>0.81553935462706573</v>
      </c>
      <c r="E95" s="34">
        <f t="shared" si="39"/>
        <v>0.7666318975547336</v>
      </c>
      <c r="F95" s="34">
        <f t="shared" si="39"/>
        <v>0.74087687162644666</v>
      </c>
      <c r="G95" s="34">
        <f t="shared" si="39"/>
        <v>0.70984089351428148</v>
      </c>
      <c r="H95" s="34">
        <f t="shared" si="39"/>
        <v>0.69904236488202276</v>
      </c>
      <c r="I95" s="34">
        <f t="shared" si="39"/>
        <v>0.68502402708173338</v>
      </c>
      <c r="J95" s="34">
        <f t="shared" si="39"/>
        <v>0.66872419998905686</v>
      </c>
      <c r="K95" s="34">
        <f t="shared" si="39"/>
        <v>0.64112259853347064</v>
      </c>
      <c r="L95" s="34">
        <f t="shared" si="39"/>
        <v>0.706268955870061</v>
      </c>
      <c r="M95" s="34">
        <f t="shared" si="39"/>
        <v>0.7141564309852817</v>
      </c>
      <c r="N95" s="34">
        <f t="shared" si="39"/>
        <v>0.74363239151276339</v>
      </c>
      <c r="O95" s="34">
        <f>3-O64-O68-O72-O69-O73-O74-O91</f>
        <v>0.71526381408669115</v>
      </c>
      <c r="P95" s="34">
        <f>3-P64-P68-P72-P69-P73-P74-P91</f>
        <v>0.74417032792778237</v>
      </c>
      <c r="Q95" s="34">
        <f>3-Q64-Q68-Q72-Q69-Q73-Q74-Q91</f>
        <v>0.65227180129229012</v>
      </c>
      <c r="R95" s="34">
        <f>3-R64-R68-R72-R69-R73-R74-R91</f>
        <v>0.72495274015650601</v>
      </c>
      <c r="S95" s="34">
        <f>3-S64-S68-S72-S69-S73-S74-S91</f>
        <v>0.71057129414922637</v>
      </c>
    </row>
    <row r="96" spans="1:19">
      <c r="A96" s="28" t="s">
        <v>92</v>
      </c>
      <c r="B96" s="34">
        <f t="shared" ref="B96:N96" si="40">B64+B68+B72+B69+B73+B91-2</f>
        <v>0.15030070660681494</v>
      </c>
      <c r="C96" s="34">
        <f t="shared" si="40"/>
        <v>0.12916655619640993</v>
      </c>
      <c r="D96" s="34">
        <f t="shared" si="40"/>
        <v>0.10253926709961325</v>
      </c>
      <c r="E96" s="34">
        <f t="shared" si="40"/>
        <v>0.12809921161881244</v>
      </c>
      <c r="F96" s="34">
        <f t="shared" si="40"/>
        <v>0.14978818224627055</v>
      </c>
      <c r="G96" s="34">
        <f t="shared" si="40"/>
        <v>0.17430924644228973</v>
      </c>
      <c r="H96" s="34">
        <f t="shared" si="40"/>
        <v>0.17467660966752296</v>
      </c>
      <c r="I96" s="34">
        <f t="shared" si="40"/>
        <v>0.18689458539470394</v>
      </c>
      <c r="J96" s="34">
        <f t="shared" si="40"/>
        <v>0.2042400377520206</v>
      </c>
      <c r="K96" s="34">
        <f t="shared" si="40"/>
        <v>0.23144940296450489</v>
      </c>
      <c r="L96" s="34">
        <f t="shared" si="40"/>
        <v>0.17657888750375594</v>
      </c>
      <c r="M96" s="34">
        <f t="shared" si="40"/>
        <v>0.1549203071243821</v>
      </c>
      <c r="N96" s="34">
        <f t="shared" si="40"/>
        <v>0.13399721507801932</v>
      </c>
      <c r="O96" s="34">
        <f>O64+O68+O72+O69+O73+O91-2</f>
        <v>0.15607993116681085</v>
      </c>
      <c r="P96" s="34">
        <f>P64+P68+P72+P69+P73+P91-2</f>
        <v>0.13351252266824876</v>
      </c>
      <c r="Q96" s="34">
        <f>Q64+Q68+Q72+Q69+Q73+Q91-2</f>
        <v>0.20163959891702321</v>
      </c>
      <c r="R96" s="34">
        <f>R64+R68+R72+R69+R73+R91-2</f>
        <v>0.15436003048760716</v>
      </c>
      <c r="S96" s="34">
        <f>S64+S68+S72+S69+S73+S91-2</f>
        <v>0.15365314407581732</v>
      </c>
    </row>
    <row r="97" spans="1:19">
      <c r="A97" s="28" t="s">
        <v>93</v>
      </c>
      <c r="B97" s="34">
        <f t="shared" ref="B97:N97" si="41">(2-B64-B68-B72-B91)/2</f>
        <v>2.0131201723381786E-2</v>
      </c>
      <c r="C97" s="34">
        <f t="shared" si="41"/>
        <v>3.5288399152840211E-2</v>
      </c>
      <c r="D97" s="34">
        <f t="shared" si="41"/>
        <v>4.7567656595982943E-2</v>
      </c>
      <c r="E97" s="34">
        <f t="shared" si="41"/>
        <v>6.2974016231835517E-2</v>
      </c>
      <c r="F97" s="34">
        <f t="shared" si="41"/>
        <v>4.9946266937742179E-2</v>
      </c>
      <c r="G97" s="34">
        <f t="shared" si="41"/>
        <v>5.6457254416684921E-2</v>
      </c>
      <c r="H97" s="34">
        <f t="shared" si="41"/>
        <v>6.1774284693090209E-2</v>
      </c>
      <c r="I97" s="34">
        <f t="shared" si="41"/>
        <v>5.6433292022093906E-2</v>
      </c>
      <c r="J97" s="34">
        <f t="shared" si="41"/>
        <v>5.1385225912756516E-2</v>
      </c>
      <c r="K97" s="34">
        <f t="shared" si="41"/>
        <v>5.5860376972823977E-2</v>
      </c>
      <c r="L97" s="34">
        <f t="shared" si="41"/>
        <v>8.6258584434923402E-2</v>
      </c>
      <c r="M97" s="34">
        <f t="shared" si="41"/>
        <v>6.8188467051457868E-2</v>
      </c>
      <c r="N97" s="34">
        <f t="shared" si="41"/>
        <v>6.5822601500312272E-2</v>
      </c>
      <c r="O97" s="34">
        <f>(2-O64-O68-O72-O91)/2</f>
        <v>5.8313578595732052E-2</v>
      </c>
      <c r="P97" s="34">
        <f>(2-P64-P68-P72-P91)/2</f>
        <v>5.789234964725698E-2</v>
      </c>
      <c r="Q97" s="34">
        <f>(2-Q64-Q68-Q72-Q91)/2</f>
        <v>6.9360978402370543E-2</v>
      </c>
      <c r="R97" s="34">
        <f>(2-R64-R68-R72-R91)/2</f>
        <v>6.7909161493136638E-2</v>
      </c>
      <c r="S97" s="34">
        <f>(2-S64-S68-S72-S91)/2</f>
        <v>6.3228182621448692E-2</v>
      </c>
    </row>
    <row r="98" spans="1:19">
      <c r="A98" s="28" t="s">
        <v>94</v>
      </c>
      <c r="B98" s="34">
        <f t="shared" ref="B98:N98" si="42">(B64+B68+B72)/2</f>
        <v>0.91864330709495101</v>
      </c>
      <c r="C98" s="34">
        <f t="shared" si="42"/>
        <v>0.93240407149914695</v>
      </c>
      <c r="D98" s="34">
        <f t="shared" si="42"/>
        <v>0.93652609539179277</v>
      </c>
      <c r="E98" s="34">
        <f t="shared" si="42"/>
        <v>0.92950749126988841</v>
      </c>
      <c r="F98" s="34">
        <f t="shared" si="42"/>
        <v>0.93215035977939942</v>
      </c>
      <c r="G98" s="34">
        <f t="shared" si="42"/>
        <v>0.89013513997479621</v>
      </c>
      <c r="H98" s="34">
        <f t="shared" si="42"/>
        <v>0.89896835581686751</v>
      </c>
      <c r="I98" s="34">
        <f t="shared" si="42"/>
        <v>0.87434012153340024</v>
      </c>
      <c r="J98" s="34">
        <f t="shared" si="42"/>
        <v>0.90371656764057939</v>
      </c>
      <c r="K98" s="34">
        <f t="shared" si="42"/>
        <v>0.88840386426380891</v>
      </c>
      <c r="L98" s="34">
        <f t="shared" si="42"/>
        <v>0.84577559284604409</v>
      </c>
      <c r="M98" s="34">
        <f t="shared" si="42"/>
        <v>0.90589199502747264</v>
      </c>
      <c r="N98" s="34">
        <f t="shared" si="42"/>
        <v>0.90931179145341923</v>
      </c>
      <c r="O98" s="34">
        <f>(O64+O68+O72)/2</f>
        <v>0.94074458358162283</v>
      </c>
      <c r="P98" s="34">
        <f>(P64+P68+P72)/2</f>
        <v>0.94153956152831131</v>
      </c>
      <c r="Q98" s="34">
        <f>(Q64+Q68+Q72)/2</f>
        <v>0.88799600711365279</v>
      </c>
      <c r="R98" s="34">
        <f>(R64+R68+R72)/2</f>
        <v>0.92261184805800744</v>
      </c>
      <c r="S98" s="34">
        <f>(S64+S68+S72)/2</f>
        <v>0.93146302718085527</v>
      </c>
    </row>
    <row r="99" spans="1:19">
      <c r="A99" s="28" t="s">
        <v>95</v>
      </c>
      <c r="B99" s="34">
        <f t="shared" ref="B99:N99" si="43">B74</f>
        <v>7.1995372557928469E-2</v>
      </c>
      <c r="C99" s="34">
        <f t="shared" si="43"/>
        <v>6.5528234903472621E-2</v>
      </c>
      <c r="D99" s="34">
        <f t="shared" si="43"/>
        <v>8.1921378273320897E-2</v>
      </c>
      <c r="E99" s="34">
        <f t="shared" si="43"/>
        <v>0.10526889082645374</v>
      </c>
      <c r="F99" s="34">
        <f t="shared" si="43"/>
        <v>0.10933494612728277</v>
      </c>
      <c r="G99" s="34">
        <f t="shared" si="43"/>
        <v>0.1158498600434289</v>
      </c>
      <c r="H99" s="34">
        <f t="shared" si="43"/>
        <v>0.12628102545045428</v>
      </c>
      <c r="I99" s="34">
        <f t="shared" si="43"/>
        <v>0.12808138752356263</v>
      </c>
      <c r="J99" s="34">
        <f t="shared" si="43"/>
        <v>0.1270357622589223</v>
      </c>
      <c r="K99" s="34">
        <f t="shared" si="43"/>
        <v>0.12742799850202427</v>
      </c>
      <c r="L99" s="34">
        <f t="shared" si="43"/>
        <v>0.11715215662618331</v>
      </c>
      <c r="M99" s="34">
        <f t="shared" si="43"/>
        <v>0.13092326189033598</v>
      </c>
      <c r="N99" s="34">
        <f t="shared" si="43"/>
        <v>0.12237039340921729</v>
      </c>
      <c r="O99" s="34">
        <f>O74</f>
        <v>0.12865625474649803</v>
      </c>
      <c r="P99" s="34">
        <f>P74</f>
        <v>0.12231714940396861</v>
      </c>
      <c r="Q99" s="34">
        <f>Q74</f>
        <v>0.14608859979068653</v>
      </c>
      <c r="R99" s="34">
        <f>R74</f>
        <v>0.12068722935588672</v>
      </c>
      <c r="S99" s="34">
        <f>S74</f>
        <v>0.13577556177495631</v>
      </c>
    </row>
    <row r="100" spans="1:19">
      <c r="A100" s="28" t="s">
        <v>96</v>
      </c>
      <c r="B100" s="34">
        <f t="shared" ref="B100:N100" si="44">(27/256)*(B95*B92*B38)/(B96*B93)</f>
        <v>1.9382240949773841</v>
      </c>
      <c r="C100" s="34">
        <f t="shared" si="44"/>
        <v>1.9152313132965153</v>
      </c>
      <c r="D100" s="34">
        <f t="shared" si="44"/>
        <v>2.1204328736435167</v>
      </c>
      <c r="E100" s="34">
        <f t="shared" si="44"/>
        <v>1.2907497069082243</v>
      </c>
      <c r="F100" s="34">
        <f t="shared" si="44"/>
        <v>1.009636134790143</v>
      </c>
      <c r="G100" s="34">
        <f t="shared" si="44"/>
        <v>0.83289664476988567</v>
      </c>
      <c r="H100" s="34">
        <f t="shared" si="44"/>
        <v>0.79165664388247214</v>
      </c>
      <c r="I100" s="34">
        <f t="shared" si="44"/>
        <v>0.71112514511346114</v>
      </c>
      <c r="J100" s="34">
        <f t="shared" si="44"/>
        <v>0.61482264028643197</v>
      </c>
      <c r="K100" s="34">
        <f t="shared" si="44"/>
        <v>0.50359499454072087</v>
      </c>
      <c r="L100" s="34">
        <f t="shared" si="44"/>
        <v>0.78316443911999267</v>
      </c>
      <c r="M100" s="34">
        <f t="shared" si="44"/>
        <v>0.81809539791857477</v>
      </c>
      <c r="N100" s="34">
        <f t="shared" si="44"/>
        <v>1.0848895111889185</v>
      </c>
      <c r="O100" s="34">
        <f>(27/256)*(O95*O92*O38)/(O96*O93)</f>
        <v>0.78835891674500169</v>
      </c>
      <c r="P100" s="34">
        <f>(27/256)*(P95*P92*P38)/(P96*P93)</f>
        <v>0.92587316001383146</v>
      </c>
      <c r="Q100" s="34">
        <f>(27/256)*(Q95*Q92*Q38)/(Q96*Q93)</f>
        <v>0.49799599828080654</v>
      </c>
      <c r="R100" s="34">
        <f>(27/256)*(R95*R92*R38)/(R96*R93)</f>
        <v>0.73582718126194835</v>
      </c>
      <c r="S100" s="34">
        <f>(27/256)*(S95*S92*S38)/(S96*S93)</f>
        <v>0.62592265629221056</v>
      </c>
    </row>
    <row r="101" spans="1:19">
      <c r="A101" s="28"/>
      <c r="B101" s="34"/>
      <c r="C101" s="34"/>
      <c r="D101" s="34"/>
      <c r="E101" s="34"/>
      <c r="F101" s="34"/>
      <c r="G101" s="34"/>
      <c r="H101" s="34"/>
      <c r="I101" s="34"/>
      <c r="J101" s="34"/>
      <c r="K101" s="34"/>
      <c r="L101" s="34"/>
      <c r="M101" s="34"/>
      <c r="N101" s="34"/>
      <c r="O101" s="34"/>
      <c r="P101" s="34"/>
      <c r="Q101" s="34"/>
      <c r="R101" s="34"/>
      <c r="S101" s="34"/>
    </row>
    <row r="102" spans="1:19">
      <c r="A102" s="13" t="s">
        <v>97</v>
      </c>
      <c r="B102" s="34"/>
      <c r="C102" s="34"/>
      <c r="D102" s="34"/>
      <c r="E102" s="34"/>
      <c r="F102" s="34"/>
      <c r="G102" s="34"/>
      <c r="H102" s="34"/>
      <c r="I102" s="34"/>
      <c r="J102" s="34"/>
      <c r="K102" s="34"/>
      <c r="L102" s="34"/>
      <c r="M102" s="34"/>
      <c r="N102" s="34"/>
      <c r="O102" s="34"/>
      <c r="P102" s="34"/>
      <c r="Q102" s="34"/>
      <c r="R102" s="34"/>
      <c r="S102" s="34"/>
    </row>
    <row r="103" spans="1:19">
      <c r="A103" s="28" t="s">
        <v>98</v>
      </c>
      <c r="B103" s="37">
        <v>2</v>
      </c>
      <c r="C103" s="37">
        <v>2</v>
      </c>
      <c r="D103" s="37">
        <v>2</v>
      </c>
      <c r="E103" s="37">
        <v>2</v>
      </c>
      <c r="F103" s="37">
        <v>2</v>
      </c>
      <c r="G103" s="37">
        <v>2</v>
      </c>
      <c r="H103" s="37">
        <v>2</v>
      </c>
      <c r="I103" s="37">
        <v>2</v>
      </c>
      <c r="J103" s="37">
        <v>2</v>
      </c>
      <c r="K103" s="37">
        <v>2</v>
      </c>
      <c r="L103" s="37">
        <v>2</v>
      </c>
      <c r="M103" s="37">
        <v>2</v>
      </c>
      <c r="N103" s="37">
        <v>2</v>
      </c>
      <c r="O103" s="37">
        <v>2</v>
      </c>
      <c r="P103" s="37">
        <v>2</v>
      </c>
      <c r="Q103" s="37">
        <v>2</v>
      </c>
      <c r="R103" s="37">
        <v>2</v>
      </c>
      <c r="S103" s="37">
        <v>2</v>
      </c>
    </row>
    <row r="104" spans="1:19">
      <c r="A104" s="38" t="s">
        <v>99</v>
      </c>
      <c r="B104" s="39">
        <f t="shared" ref="B104:S104" si="45">((-76.95+B103*0.79+39.4*B$96+22.4*B$99+(41.5-2.89*B103)*B$94)/(-0.065-0.0083144*LN(B$100)))-273.15</f>
        <v>683.55541422211104</v>
      </c>
      <c r="C104" s="39">
        <f t="shared" si="45"/>
        <v>694.62602502459299</v>
      </c>
      <c r="D104" s="39">
        <f t="shared" si="45"/>
        <v>689.3451180916519</v>
      </c>
      <c r="E104" s="39">
        <f t="shared" si="45"/>
        <v>719.72238469830484</v>
      </c>
      <c r="F104" s="39">
        <f t="shared" si="45"/>
        <v>741.83398516237571</v>
      </c>
      <c r="G104" s="39">
        <f t="shared" si="45"/>
        <v>747.88730434338572</v>
      </c>
      <c r="H104" s="39">
        <f t="shared" si="45"/>
        <v>749.1307167763938</v>
      </c>
      <c r="I104" s="39">
        <f t="shared" si="45"/>
        <v>757.09581625554245</v>
      </c>
      <c r="J104" s="39">
        <f t="shared" si="45"/>
        <v>768.34113041072044</v>
      </c>
      <c r="K104" s="39">
        <f t="shared" si="45"/>
        <v>777.77670472085117</v>
      </c>
      <c r="L104" s="39">
        <f t="shared" si="45"/>
        <v>736.77013338115785</v>
      </c>
      <c r="M104" s="39">
        <f t="shared" si="45"/>
        <v>753.37268288193593</v>
      </c>
      <c r="N104" s="39">
        <f t="shared" si="45"/>
        <v>714.03295052914257</v>
      </c>
      <c r="O104" s="39">
        <f t="shared" si="45"/>
        <v>746.48079779464103</v>
      </c>
      <c r="P104" s="39">
        <f t="shared" si="45"/>
        <v>742.54750124263762</v>
      </c>
      <c r="Q104" s="39">
        <f t="shared" si="45"/>
        <v>787.71185636404823</v>
      </c>
      <c r="R104" s="39">
        <f t="shared" si="45"/>
        <v>747.78138873464854</v>
      </c>
      <c r="S104" s="39">
        <f t="shared" si="45"/>
        <v>777.1196804743746</v>
      </c>
    </row>
    <row r="105" spans="1:19">
      <c r="A105" s="38" t="s">
        <v>100</v>
      </c>
      <c r="B105" s="39">
        <f t="shared" ref="B105:S105" si="46">((78.44+3-33.6*B$97-(66.8-2.92*B103)*B$94+78.5*B$93+9.4*B$96)/(0.0721-0.0083144*LN((27*B$97*B$92*B$39)/(64*B$98*B$93*B$38))))-273.15</f>
        <v>613.51664104869292</v>
      </c>
      <c r="C105" s="39">
        <f t="shared" si="46"/>
        <v>650.88568140110954</v>
      </c>
      <c r="D105" s="39">
        <f t="shared" si="46"/>
        <v>670.0918136613401</v>
      </c>
      <c r="E105" s="39">
        <f t="shared" si="46"/>
        <v>711.82686828941519</v>
      </c>
      <c r="F105" s="39">
        <f t="shared" si="46"/>
        <v>709.43057693048888</v>
      </c>
      <c r="G105" s="39">
        <f t="shared" si="46"/>
        <v>720.94399125382586</v>
      </c>
      <c r="H105" s="39">
        <f t="shared" si="46"/>
        <v>728.97357228233955</v>
      </c>
      <c r="I105" s="39">
        <f t="shared" si="46"/>
        <v>729.86434364157685</v>
      </c>
      <c r="J105" s="39">
        <f t="shared" si="46"/>
        <v>728.10702602982667</v>
      </c>
      <c r="K105" s="39">
        <f t="shared" si="46"/>
        <v>738.36238443550315</v>
      </c>
      <c r="L105" s="39">
        <f t="shared" si="46"/>
        <v>744.50265092437587</v>
      </c>
      <c r="M105" s="39">
        <f t="shared" si="46"/>
        <v>744.71029495632104</v>
      </c>
      <c r="N105" s="39">
        <f t="shared" si="46"/>
        <v>712.48531773678053</v>
      </c>
      <c r="O105" s="39">
        <f t="shared" si="46"/>
        <v>729.58878469012882</v>
      </c>
      <c r="P105" s="39">
        <f t="shared" si="46"/>
        <v>731.54410675787506</v>
      </c>
      <c r="Q105" s="39">
        <f t="shared" si="46"/>
        <v>773.56655315987507</v>
      </c>
      <c r="R105" s="39">
        <f t="shared" si="46"/>
        <v>737.04234106948809</v>
      </c>
      <c r="S105" s="39">
        <f t="shared" si="46"/>
        <v>765.52620853924657</v>
      </c>
    </row>
    <row r="106" spans="1:19">
      <c r="A106" t="s">
        <v>101</v>
      </c>
      <c r="B106" s="40">
        <f t="shared" ref="B106:S106" si="47">(0.677*B103-48.98)/(-0.0429-0.008314*LN(B$38*(B$52-4)/(8-B$52)))-273.15</f>
        <v>618.101724748636</v>
      </c>
      <c r="C106" s="40">
        <f t="shared" si="47"/>
        <v>646.48091438575761</v>
      </c>
      <c r="D106" s="40">
        <f t="shared" si="47"/>
        <v>667.88846752583947</v>
      </c>
      <c r="E106" s="40">
        <f t="shared" si="47"/>
        <v>701.84319512400714</v>
      </c>
      <c r="F106" s="40">
        <f t="shared" si="47"/>
        <v>711.06392335655073</v>
      </c>
      <c r="G106" s="40">
        <f t="shared" si="47"/>
        <v>710.73146679185936</v>
      </c>
      <c r="H106" s="40">
        <f t="shared" si="47"/>
        <v>716.39910874048394</v>
      </c>
      <c r="I106" s="40">
        <f t="shared" si="47"/>
        <v>719.72879207563699</v>
      </c>
      <c r="J106" s="40">
        <f t="shared" si="47"/>
        <v>725.38497133021281</v>
      </c>
      <c r="K106" s="40">
        <f t="shared" si="47"/>
        <v>731.04680186942915</v>
      </c>
      <c r="L106" s="40">
        <f t="shared" si="47"/>
        <v>718.15235681611887</v>
      </c>
      <c r="M106" s="40">
        <f t="shared" si="47"/>
        <v>735.31176145366214</v>
      </c>
      <c r="N106" s="40">
        <f t="shared" si="47"/>
        <v>718.42839222959685</v>
      </c>
      <c r="O106" s="40">
        <f t="shared" si="47"/>
        <v>740.86664482770129</v>
      </c>
      <c r="P106" s="40">
        <f t="shared" si="47"/>
        <v>747.18958721130548</v>
      </c>
      <c r="Q106" s="40">
        <f t="shared" si="47"/>
        <v>761.20085547177939</v>
      </c>
      <c r="R106" s="40">
        <f t="shared" si="47"/>
        <v>757.93085440196921</v>
      </c>
      <c r="S106" s="40">
        <f t="shared" si="47"/>
        <v>785.82096017533092</v>
      </c>
    </row>
    <row r="107" spans="1:19">
      <c r="B107" s="40"/>
      <c r="C107" s="40"/>
      <c r="D107" s="40"/>
      <c r="E107" s="40"/>
      <c r="F107" s="40"/>
      <c r="G107" s="40"/>
      <c r="H107" s="40"/>
      <c r="I107" s="40"/>
      <c r="J107" s="40"/>
      <c r="K107" s="40"/>
      <c r="L107" s="40"/>
      <c r="M107" s="40"/>
      <c r="N107" s="40"/>
      <c r="O107" s="40"/>
      <c r="P107" s="40"/>
      <c r="Q107" s="40"/>
      <c r="R107" s="40"/>
      <c r="S107" s="40"/>
    </row>
    <row r="108" spans="1:19">
      <c r="A108" s="28" t="s">
        <v>98</v>
      </c>
      <c r="B108" s="37">
        <v>8</v>
      </c>
      <c r="C108" s="37">
        <v>8</v>
      </c>
      <c r="D108" s="37">
        <v>8</v>
      </c>
      <c r="E108" s="37">
        <v>8</v>
      </c>
      <c r="F108" s="37">
        <v>8</v>
      </c>
      <c r="G108" s="37">
        <v>8</v>
      </c>
      <c r="H108" s="37">
        <v>8</v>
      </c>
      <c r="I108" s="37">
        <v>8</v>
      </c>
      <c r="J108" s="37">
        <v>8</v>
      </c>
      <c r="K108" s="37">
        <v>8</v>
      </c>
      <c r="L108" s="37">
        <v>8</v>
      </c>
      <c r="M108" s="37">
        <v>8</v>
      </c>
      <c r="N108" s="37">
        <v>8</v>
      </c>
      <c r="O108" s="37">
        <v>8</v>
      </c>
      <c r="P108" s="37">
        <v>8</v>
      </c>
      <c r="Q108" s="37">
        <v>8</v>
      </c>
      <c r="R108" s="37">
        <v>8</v>
      </c>
      <c r="S108" s="37">
        <v>8</v>
      </c>
    </row>
    <row r="109" spans="1:19">
      <c r="A109" s="38" t="s">
        <v>99</v>
      </c>
      <c r="B109" s="39">
        <f t="shared" ref="B109:S109" si="48">((-76.95+B108*0.79+39.4*B$96+22.4*B$99+(41.5-2.89*B108)*B$94)/(-0.065-0.0083144*LN(B$100)))-273.15</f>
        <v>618.97843162404581</v>
      </c>
      <c r="C109" s="39">
        <f t="shared" si="48"/>
        <v>631.97881287829716</v>
      </c>
      <c r="D109" s="39">
        <f t="shared" si="48"/>
        <v>629.07162393716658</v>
      </c>
      <c r="E109" s="39">
        <f t="shared" si="48"/>
        <v>658.66039648266405</v>
      </c>
      <c r="F109" s="39">
        <f t="shared" si="48"/>
        <v>676.19355530705423</v>
      </c>
      <c r="G109" s="39">
        <f t="shared" si="48"/>
        <v>681.56847487265043</v>
      </c>
      <c r="H109" s="39">
        <f t="shared" si="48"/>
        <v>683.17280432365374</v>
      </c>
      <c r="I109" s="39">
        <f t="shared" si="48"/>
        <v>689.37132852435286</v>
      </c>
      <c r="J109" s="39">
        <f t="shared" si="48"/>
        <v>698.48404644226673</v>
      </c>
      <c r="K109" s="39">
        <f t="shared" si="48"/>
        <v>706.68323076753825</v>
      </c>
      <c r="L109" s="39">
        <f t="shared" si="48"/>
        <v>678.42400270049154</v>
      </c>
      <c r="M109" s="39">
        <f t="shared" si="48"/>
        <v>688.6692099280948</v>
      </c>
      <c r="N109" s="39">
        <f t="shared" si="48"/>
        <v>660.44204611483769</v>
      </c>
      <c r="O109" s="39">
        <f t="shared" si="48"/>
        <v>687.28021285683394</v>
      </c>
      <c r="P109" s="39">
        <f t="shared" si="48"/>
        <v>683.98247213733237</v>
      </c>
      <c r="Q109" s="39">
        <f t="shared" si="48"/>
        <v>718.68787562950297</v>
      </c>
      <c r="R109" s="39">
        <f t="shared" si="48"/>
        <v>693.86458745130722</v>
      </c>
      <c r="S109" s="39">
        <f t="shared" si="48"/>
        <v>716.21926654195374</v>
      </c>
    </row>
    <row r="110" spans="1:19">
      <c r="A110" s="38" t="s">
        <v>100</v>
      </c>
      <c r="B110" s="39">
        <f t="shared" ref="B110:S110" si="49">((78.44+3-33.6*B$97-(66.8-2.92*B108)*B$94+78.5*B$93+9.4*B$96)/(0.0721-0.0083144*LN((27*B$97*B$92*B$39)/(64*B$98*B$93*B$38))))-273.15</f>
        <v>615.27781009651892</v>
      </c>
      <c r="C110" s="39">
        <f t="shared" si="49"/>
        <v>654.08137635387482</v>
      </c>
      <c r="D110" s="39">
        <f t="shared" si="49"/>
        <v>674.46705095790378</v>
      </c>
      <c r="E110" s="39">
        <f t="shared" si="49"/>
        <v>718.33149126496039</v>
      </c>
      <c r="F110" s="39">
        <f t="shared" si="49"/>
        <v>714.06842541649905</v>
      </c>
      <c r="G110" s="39">
        <f t="shared" si="49"/>
        <v>726.26975168838044</v>
      </c>
      <c r="H110" s="39">
        <f t="shared" si="49"/>
        <v>734.85922736668635</v>
      </c>
      <c r="I110" s="39">
        <f t="shared" si="49"/>
        <v>735.1968630621011</v>
      </c>
      <c r="J110" s="39">
        <f t="shared" si="49"/>
        <v>732.90395934531466</v>
      </c>
      <c r="K110" s="39">
        <f t="shared" si="49"/>
        <v>743.61275829686906</v>
      </c>
      <c r="L110" s="39">
        <f t="shared" si="49"/>
        <v>755.79541892666327</v>
      </c>
      <c r="M110" s="39">
        <f t="shared" si="49"/>
        <v>751.28358968823102</v>
      </c>
      <c r="N110" s="39">
        <f t="shared" si="49"/>
        <v>725.03491190143438</v>
      </c>
      <c r="O110" s="39">
        <f t="shared" si="49"/>
        <v>739.89606425024169</v>
      </c>
      <c r="P110" s="39">
        <f t="shared" si="49"/>
        <v>741.42960636446082</v>
      </c>
      <c r="Q110" s="39">
        <f t="shared" si="49"/>
        <v>780.33428276899997</v>
      </c>
      <c r="R110" s="39">
        <f t="shared" si="49"/>
        <v>751.20918465750754</v>
      </c>
      <c r="S110" s="39">
        <f t="shared" si="49"/>
        <v>776.04439834517405</v>
      </c>
    </row>
    <row r="111" spans="1:19">
      <c r="A111" t="s">
        <v>101</v>
      </c>
      <c r="B111" s="40">
        <f t="shared" ref="B111:S111" si="50">(0.677*B108-48.98)/(-0.0429-0.008314*LN(B$38*(B$52-4)/(8-B$52)))-273.15</f>
        <v>542.08726823477878</v>
      </c>
      <c r="C111" s="40">
        <f t="shared" si="50"/>
        <v>568.04600962291897</v>
      </c>
      <c r="D111" s="40">
        <f t="shared" si="50"/>
        <v>587.62772223776221</v>
      </c>
      <c r="E111" s="40">
        <f t="shared" si="50"/>
        <v>618.68646647592163</v>
      </c>
      <c r="F111" s="40">
        <f t="shared" si="50"/>
        <v>627.12076296780685</v>
      </c>
      <c r="G111" s="40">
        <f t="shared" si="50"/>
        <v>626.81666147315661</v>
      </c>
      <c r="H111" s="40">
        <f t="shared" si="50"/>
        <v>632.00091280330992</v>
      </c>
      <c r="I111" s="40">
        <f t="shared" si="50"/>
        <v>635.04660895273685</v>
      </c>
      <c r="J111" s="40">
        <f t="shared" si="50"/>
        <v>640.22037523683252</v>
      </c>
      <c r="K111" s="40">
        <f t="shared" si="50"/>
        <v>645.39931081005773</v>
      </c>
      <c r="L111" s="40">
        <f t="shared" si="50"/>
        <v>633.60462714352241</v>
      </c>
      <c r="M111" s="40">
        <f t="shared" si="50"/>
        <v>649.30051392028167</v>
      </c>
      <c r="N111" s="40">
        <f t="shared" si="50"/>
        <v>633.85711962142852</v>
      </c>
      <c r="O111" s="40">
        <f t="shared" si="50"/>
        <v>654.38162380367805</v>
      </c>
      <c r="P111" s="40">
        <f t="shared" si="50"/>
        <v>660.165285291087</v>
      </c>
      <c r="Q111" s="40">
        <f t="shared" si="50"/>
        <v>672.98153881855706</v>
      </c>
      <c r="R111" s="40">
        <f t="shared" si="50"/>
        <v>669.99043466105445</v>
      </c>
      <c r="S111" s="40">
        <f t="shared" si="50"/>
        <v>695.50180592697495</v>
      </c>
    </row>
    <row r="112" spans="1:19">
      <c r="B112" s="40"/>
      <c r="C112" s="34"/>
      <c r="D112" s="34"/>
      <c r="E112" s="34"/>
      <c r="F112" s="34"/>
      <c r="G112" s="34"/>
      <c r="H112" s="34"/>
      <c r="I112" s="34"/>
      <c r="J112" s="34"/>
      <c r="K112" s="34"/>
      <c r="L112" s="34"/>
      <c r="M112" s="34"/>
      <c r="N112" s="34"/>
      <c r="O112" s="34"/>
      <c r="P112" s="34"/>
      <c r="Q112" s="34"/>
      <c r="R112" s="34"/>
      <c r="S112" s="34"/>
    </row>
    <row r="113" spans="1:25">
      <c r="A113" s="13" t="s">
        <v>102</v>
      </c>
      <c r="B113" s="12"/>
      <c r="C113" s="12"/>
      <c r="D113" s="12"/>
      <c r="E113" s="12"/>
      <c r="F113" s="12"/>
      <c r="G113" s="12"/>
      <c r="H113" s="12"/>
      <c r="I113" s="12"/>
      <c r="J113" s="12"/>
      <c r="K113" s="12"/>
      <c r="L113" s="12"/>
      <c r="M113" s="12"/>
      <c r="N113" s="12"/>
      <c r="O113" s="12"/>
      <c r="P113" s="12"/>
      <c r="Q113" s="12"/>
      <c r="R113" s="12"/>
      <c r="S113" s="12"/>
    </row>
    <row r="114" spans="1:25">
      <c r="A114" s="41" t="s">
        <v>103</v>
      </c>
      <c r="B114" s="42">
        <f t="shared" ref="B114:N114" si="51">4.76*B55-3.01</f>
        <v>0.41454050211422055</v>
      </c>
      <c r="C114" s="42">
        <f t="shared" si="51"/>
        <v>1.036674645774986</v>
      </c>
      <c r="D114" s="42">
        <f t="shared" si="51"/>
        <v>1.5553800948862531</v>
      </c>
      <c r="E114" s="42">
        <f t="shared" si="51"/>
        <v>2.1590431837962765</v>
      </c>
      <c r="F114" s="42">
        <f t="shared" si="51"/>
        <v>2.2643310229017191</v>
      </c>
      <c r="G114" s="42">
        <f t="shared" si="51"/>
        <v>2.291083953122965</v>
      </c>
      <c r="H114" s="42">
        <f t="shared" si="51"/>
        <v>2.3932438854110929</v>
      </c>
      <c r="I114" s="42">
        <f t="shared" si="51"/>
        <v>2.4379239820856977</v>
      </c>
      <c r="J114" s="42">
        <f t="shared" si="51"/>
        <v>2.5111587213515598</v>
      </c>
      <c r="K114" s="42">
        <f t="shared" si="51"/>
        <v>2.6585166046640509</v>
      </c>
      <c r="L114" s="42">
        <f t="shared" si="51"/>
        <v>2.5748906849787545</v>
      </c>
      <c r="M114" s="42">
        <f t="shared" si="51"/>
        <v>2.7130929416641516</v>
      </c>
      <c r="N114" s="42">
        <f t="shared" si="51"/>
        <v>2.6654920388842447</v>
      </c>
      <c r="O114" s="42">
        <f>4.76*O55-3.01</f>
        <v>2.8265805429769566</v>
      </c>
      <c r="P114" s="42">
        <f>4.76*P55-3.01</f>
        <v>2.9439515215544967</v>
      </c>
      <c r="Q114" s="42">
        <f>4.76*Q55-3.01</f>
        <v>3.0292871223530664</v>
      </c>
      <c r="R114" s="42">
        <f>4.76*R55-3.01</f>
        <v>3.3544876423042389</v>
      </c>
      <c r="S114" s="42">
        <f>4.76*S55-3.01</f>
        <v>3.4830097678188103</v>
      </c>
    </row>
    <row r="115" spans="1:25">
      <c r="A115" s="38" t="s">
        <v>99</v>
      </c>
      <c r="B115" s="39">
        <f t="shared" ref="B115:N115" si="52">((-76.95+B114*0.79+39.4*B$96+22.4*B$99+(41.5-2.89*B$114)*B$94)/(-0.065-0.0083144*LN(B$100)))-273.15</f>
        <v>700.61944595626221</v>
      </c>
      <c r="C115" s="39">
        <f t="shared" si="52"/>
        <v>704.68429966326619</v>
      </c>
      <c r="D115" s="39">
        <f t="shared" si="52"/>
        <v>693.81158396695889</v>
      </c>
      <c r="E115" s="39">
        <f t="shared" si="52"/>
        <v>718.10380252918026</v>
      </c>
      <c r="F115" s="39">
        <f t="shared" si="52"/>
        <v>738.94218483448151</v>
      </c>
      <c r="G115" s="39">
        <f t="shared" si="52"/>
        <v>744.66991316858082</v>
      </c>
      <c r="H115" s="39">
        <f t="shared" si="52"/>
        <v>744.80779248197393</v>
      </c>
      <c r="I115" s="39">
        <f t="shared" si="52"/>
        <v>752.15278669688303</v>
      </c>
      <c r="J115" s="39">
        <f t="shared" si="52"/>
        <v>762.38978745760994</v>
      </c>
      <c r="K115" s="39">
        <f t="shared" si="52"/>
        <v>769.9739992072665</v>
      </c>
      <c r="L115" s="39">
        <f t="shared" si="52"/>
        <v>731.17969220901307</v>
      </c>
      <c r="M115" s="39">
        <f t="shared" si="52"/>
        <v>745.68275123784565</v>
      </c>
      <c r="N115" s="39">
        <f t="shared" si="52"/>
        <v>708.08889715508803</v>
      </c>
      <c r="O115" s="39">
        <f>((-76.95+O114*0.79+39.4*O$96+22.4*O$99+(41.5-2.89*O$114)*O$94)/(-0.065-0.0083144*LN(O$100)))-273.15</f>
        <v>738.32512252089998</v>
      </c>
      <c r="P115" s="39">
        <f>((-76.95+P114*0.79+39.4*P$96+22.4*P$99+(41.5-2.89*P$114)*P$94)/(-0.065-0.0083144*LN(P$100)))-273.15</f>
        <v>733.33374318699828</v>
      </c>
      <c r="Q115" s="39">
        <f>((-76.95+Q114*0.79+39.4*Q$96+22.4*Q$99+(41.5-2.89*Q$114)*Q$94)/(-0.065-0.0083144*LN(Q$100)))-273.15</f>
        <v>775.87094061344612</v>
      </c>
      <c r="R115" s="39">
        <f>((-76.95+R114*0.79+39.4*R$96+22.4*R$99+(41.5-2.89*R$114)*R$94)/(-0.065-0.0083144*LN(R$100)))-273.15</f>
        <v>735.60978189283878</v>
      </c>
      <c r="S115" s="39">
        <f>((-76.95+S114*0.79+39.4*S$96+22.4*S$99+(41.5-2.89*S$114)*S$94)/(-0.065-0.0083144*LN(S$100)))-273.15</f>
        <v>762.0670290200427</v>
      </c>
    </row>
    <row r="116" spans="1:25">
      <c r="A116" s="38" t="s">
        <v>100</v>
      </c>
      <c r="B116" s="39">
        <f t="shared" ref="B116:N116" si="53">((78.44+3-33.6*B$97-(66.8-2.92*B114)*B$94+78.5*B$93+9.4*B$96)/(0.0721-0.0083144*LN((27*B$97*B$92*B$39)/(64*B$98*B$93*B$38))))-273.15</f>
        <v>613.05126401631651</v>
      </c>
      <c r="C116" s="39">
        <f t="shared" si="53"/>
        <v>650.3725990723816</v>
      </c>
      <c r="D116" s="39">
        <f t="shared" si="53"/>
        <v>669.76759406273209</v>
      </c>
      <c r="E116" s="39">
        <f t="shared" si="53"/>
        <v>711.99928761398598</v>
      </c>
      <c r="F116" s="39">
        <f t="shared" si="53"/>
        <v>709.63489813621732</v>
      </c>
      <c r="G116" s="39">
        <f t="shared" si="53"/>
        <v>721.20236515393856</v>
      </c>
      <c r="H116" s="39">
        <f t="shared" si="53"/>
        <v>729.35932192793257</v>
      </c>
      <c r="I116" s="39">
        <f t="shared" si="53"/>
        <v>730.2535499981077</v>
      </c>
      <c r="J116" s="39">
        <f t="shared" si="53"/>
        <v>728.51569174648557</v>
      </c>
      <c r="K116" s="39">
        <f t="shared" si="53"/>
        <v>738.93862749690391</v>
      </c>
      <c r="L116" s="39">
        <f t="shared" si="53"/>
        <v>745.58466877973285</v>
      </c>
      <c r="M116" s="39">
        <f t="shared" si="53"/>
        <v>745.49152330245488</v>
      </c>
      <c r="N116" s="39">
        <f t="shared" si="53"/>
        <v>713.87726023808136</v>
      </c>
      <c r="O116" s="39">
        <f>((78.44+3-33.6*O$97-(66.8-2.92*O114)*O$94+78.5*O$93+9.4*O$96)/(0.0721-0.0083144*LN((27*O$97*O$92*O$39)/(64*O$98*O$93*O$38))))-273.15</f>
        <v>731.00875081269771</v>
      </c>
      <c r="P116" s="39">
        <f>((78.44+3-33.6*P$97-(66.8-2.92*P114)*P$94+78.5*P$93+9.4*P$96)/(0.0721-0.0083144*LN((27*P$97*P$92*P$39)/(64*P$98*P$93*P$38))))-273.15</f>
        <v>733.09934549036893</v>
      </c>
      <c r="Q116" s="39">
        <f>((78.44+3-33.6*Q$97-(66.8-2.92*Q114)*Q$94+78.5*Q$93+9.4*Q$96)/(0.0721-0.0083144*LN((27*Q$97*Q$92*Q$39)/(64*Q$98*Q$93*Q$38))))-273.15</f>
        <v>774.72754264891512</v>
      </c>
      <c r="R116" s="39">
        <f>((78.44+3-33.6*R$97-(66.8-2.92*R114)*R$94+78.5*R$93+9.4*R$96)/(0.0721-0.0083144*LN((27*R$97*R$92*R$39)/(64*R$98*R$93*R$38))))-273.15</f>
        <v>740.24047683122637</v>
      </c>
      <c r="S116" s="39">
        <f>((78.44+3-33.6*S$97-(66.8-2.92*S114)*S$94+78.5*S$93+9.4*S$96)/(0.0721-0.0083144*LN((27*S$97*S$92*S$39)/(64*S$98*S$93*S$38))))-273.15</f>
        <v>768.12597157624043</v>
      </c>
    </row>
    <row r="117" spans="1:25">
      <c r="A117" s="43" t="s">
        <v>101</v>
      </c>
      <c r="B117" s="44">
        <f t="shared" ref="B117:N117" si="54">(0.677*B114-48.98)/(-0.0429-0.008314*LN(B$38*(B$52-4)/(8-B$52)))-273.15</f>
        <v>638.18803175805601</v>
      </c>
      <c r="C117" s="44">
        <f t="shared" si="54"/>
        <v>659.0739697881354</v>
      </c>
      <c r="D117" s="44">
        <f t="shared" si="54"/>
        <v>673.83605501823001</v>
      </c>
      <c r="E117" s="44">
        <f t="shared" si="54"/>
        <v>699.63894331096139</v>
      </c>
      <c r="F117" s="44">
        <f t="shared" si="54"/>
        <v>707.36579311469063</v>
      </c>
      <c r="G117" s="44">
        <f t="shared" si="54"/>
        <v>706.66042458224069</v>
      </c>
      <c r="H117" s="44">
        <f t="shared" si="54"/>
        <v>710.86759632514713</v>
      </c>
      <c r="I117" s="44">
        <f t="shared" si="54"/>
        <v>713.5480656014887</v>
      </c>
      <c r="J117" s="44">
        <f t="shared" si="54"/>
        <v>718.1295336562938</v>
      </c>
      <c r="K117" s="44">
        <f t="shared" si="54"/>
        <v>721.64675270102714</v>
      </c>
      <c r="L117" s="44">
        <f t="shared" si="54"/>
        <v>710.05140644530593</v>
      </c>
      <c r="M117" s="44">
        <f t="shared" si="54"/>
        <v>725.08942586703188</v>
      </c>
      <c r="N117" s="44">
        <f t="shared" si="54"/>
        <v>709.04814078975596</v>
      </c>
      <c r="O117" s="44">
        <f>(0.677*O114-48.98)/(-0.0429-0.008314*LN(O$38*(O$52-4)/(8-O$52)))-273.15</f>
        <v>728.95217222146618</v>
      </c>
      <c r="P117" s="44">
        <f>(0.677*P114-48.98)/(-0.0429-0.008314*LN(P$38*(P$52-4)/(8-P$52)))-273.15</f>
        <v>733.49846684300417</v>
      </c>
      <c r="Q117" s="44">
        <f>(0.677*Q114-48.98)/(-0.0429-0.008314*LN(Q$38*(Q$52-4)/(8-Q$52)))-273.15</f>
        <v>746.06702104278793</v>
      </c>
      <c r="R117" s="44">
        <f>(0.677*R114-48.98)/(-0.0429-0.008314*LN(R$38*(R$52-4)/(8-R$52)))-273.15</f>
        <v>738.07848576894969</v>
      </c>
      <c r="S117" s="44">
        <f>(0.677*S114-48.98)/(-0.0429-0.008314*LN(S$38*(S$52-4)/(8-S$52)))-273.15</f>
        <v>763.49692884675653</v>
      </c>
    </row>
    <row r="118" spans="1:25">
      <c r="B118" s="12"/>
      <c r="C118" s="12"/>
      <c r="D118" s="12"/>
      <c r="E118" s="12"/>
      <c r="F118" s="12"/>
      <c r="G118" s="12"/>
      <c r="H118" s="12"/>
      <c r="I118" s="12"/>
      <c r="J118" s="12"/>
      <c r="K118" s="12"/>
      <c r="L118" s="12"/>
      <c r="M118" s="12"/>
      <c r="N118" s="12"/>
      <c r="O118" s="34"/>
      <c r="P118" s="34"/>
      <c r="Q118" s="34"/>
      <c r="R118" s="34"/>
      <c r="S118" s="34"/>
    </row>
    <row r="119" spans="1:25">
      <c r="A119" s="45" t="s">
        <v>104</v>
      </c>
      <c r="B119" s="46"/>
      <c r="C119" s="46"/>
      <c r="D119" s="46"/>
      <c r="E119" s="46"/>
      <c r="F119" s="46"/>
      <c r="G119" s="46"/>
      <c r="H119" s="46"/>
      <c r="I119" s="46"/>
      <c r="J119" s="46"/>
      <c r="K119" s="46"/>
      <c r="L119" s="46"/>
      <c r="M119" s="46"/>
      <c r="N119" s="46"/>
      <c r="O119" s="34"/>
      <c r="P119" s="34"/>
      <c r="Q119" s="34"/>
      <c r="R119" s="34"/>
      <c r="S119" s="34"/>
    </row>
    <row r="120" spans="1:25" ht="15.75" thickBot="1">
      <c r="A120" s="47" t="str">
        <f t="shared" ref="A120:S125" si="55">A179</f>
        <v>T (C) HB1*</v>
      </c>
      <c r="B120" s="39">
        <f t="shared" si="55"/>
        <v>702.44985264228887</v>
      </c>
      <c r="C120" s="39">
        <f t="shared" si="55"/>
        <v>707.13437228339342</v>
      </c>
      <c r="D120" s="39">
        <f t="shared" si="55"/>
        <v>695.28792650823891</v>
      </c>
      <c r="E120" s="39">
        <f t="shared" si="55"/>
        <v>722.85273421101863</v>
      </c>
      <c r="F120" s="39">
        <f t="shared" si="55"/>
        <v>748.1100110939243</v>
      </c>
      <c r="G120" s="39">
        <f t="shared" si="55"/>
        <v>755.26537486547443</v>
      </c>
      <c r="H120" s="39">
        <f t="shared" si="55"/>
        <v>755.50953053747855</v>
      </c>
      <c r="I120" s="39">
        <f t="shared" si="55"/>
        <v>765.12113306791264</v>
      </c>
      <c r="J120" s="39">
        <f t="shared" si="55"/>
        <v>778.98469967247013</v>
      </c>
      <c r="K120" s="39">
        <f t="shared" si="55"/>
        <v>789.79502358835737</v>
      </c>
      <c r="L120" s="39">
        <f t="shared" si="55"/>
        <v>738.07674023554648</v>
      </c>
      <c r="M120" s="39">
        <f t="shared" si="55"/>
        <v>756.78724167614462</v>
      </c>
      <c r="N120" s="39">
        <f t="shared" si="55"/>
        <v>711.22429584203758</v>
      </c>
      <c r="O120" s="39">
        <f t="shared" si="55"/>
        <v>746.93079517876276</v>
      </c>
      <c r="P120" s="39">
        <f t="shared" si="55"/>
        <v>741.00736190001317</v>
      </c>
      <c r="Q120" s="39">
        <f t="shared" si="55"/>
        <v>797.86288912443922</v>
      </c>
      <c r="R120" s="39">
        <f t="shared" si="55"/>
        <v>743.34412009990331</v>
      </c>
      <c r="S120" s="39">
        <f t="shared" si="55"/>
        <v>777.57205601371277</v>
      </c>
    </row>
    <row r="121" spans="1:25">
      <c r="A121" s="48" t="str">
        <f t="shared" si="55"/>
        <v xml:space="preserve">    P(Kb) HB1*</v>
      </c>
      <c r="B121" s="49">
        <f t="shared" si="55"/>
        <v>0.24447303494407333</v>
      </c>
      <c r="C121" s="49">
        <f t="shared" si="55"/>
        <v>0.80202020277584352</v>
      </c>
      <c r="D121" s="49">
        <f t="shared" si="55"/>
        <v>1.4084156872106575</v>
      </c>
      <c r="E121" s="49">
        <f t="shared" si="55"/>
        <v>1.6924074718001256</v>
      </c>
      <c r="F121" s="49">
        <f t="shared" si="55"/>
        <v>1.4263076508216455</v>
      </c>
      <c r="G121" s="42">
        <f t="shared" si="55"/>
        <v>1.3324588706046308</v>
      </c>
      <c r="H121" s="49">
        <f t="shared" si="55"/>
        <v>1.4197045059225326</v>
      </c>
      <c r="I121" s="49">
        <f t="shared" si="55"/>
        <v>1.2889348207572737</v>
      </c>
      <c r="J121" s="49">
        <f t="shared" si="55"/>
        <v>1.0856558809882502</v>
      </c>
      <c r="K121" s="49">
        <f t="shared" si="55"/>
        <v>0.98536803947903784</v>
      </c>
      <c r="L121" s="49">
        <f t="shared" si="55"/>
        <v>1.865629596491857</v>
      </c>
      <c r="M121" s="49">
        <f t="shared" si="55"/>
        <v>1.683327297760332</v>
      </c>
      <c r="N121" s="49">
        <f t="shared" si="55"/>
        <v>2.3144545506633802</v>
      </c>
      <c r="O121" s="49">
        <f t="shared" si="55"/>
        <v>1.9543790379070525</v>
      </c>
      <c r="P121" s="49">
        <f t="shared" si="55"/>
        <v>2.1577782504731746</v>
      </c>
      <c r="Q121" s="49">
        <f t="shared" si="55"/>
        <v>1.1171390684280484</v>
      </c>
      <c r="R121" s="49">
        <f t="shared" si="55"/>
        <v>2.4937821307479107</v>
      </c>
      <c r="S121" s="49">
        <f t="shared" si="55"/>
        <v>1.9553164853638914</v>
      </c>
      <c r="U121" s="66" t="s">
        <v>148</v>
      </c>
      <c r="V121" s="67"/>
      <c r="W121" s="67"/>
      <c r="X121" s="67" t="s">
        <v>3</v>
      </c>
      <c r="Y121" s="75"/>
    </row>
    <row r="122" spans="1:25">
      <c r="A122" s="50" t="str">
        <f t="shared" si="55"/>
        <v>T (C) HB2</v>
      </c>
      <c r="B122" s="51">
        <f t="shared" si="55"/>
        <v>613.06268720822379</v>
      </c>
      <c r="C122" s="51">
        <f t="shared" si="55"/>
        <v>650.42195222582131</v>
      </c>
      <c r="D122" s="51">
        <f t="shared" si="55"/>
        <v>669.78908517437503</v>
      </c>
      <c r="E122" s="51">
        <f t="shared" si="55"/>
        <v>711.63968659001682</v>
      </c>
      <c r="F122" s="51">
        <f t="shared" si="55"/>
        <v>709.39426411477632</v>
      </c>
      <c r="G122" s="52">
        <f t="shared" si="55"/>
        <v>720.80405500933364</v>
      </c>
      <c r="H122" s="51">
        <f t="shared" si="55"/>
        <v>728.80883133825444</v>
      </c>
      <c r="I122" s="51">
        <f t="shared" si="55"/>
        <v>729.74048869119451</v>
      </c>
      <c r="J122" s="51">
        <f t="shared" si="55"/>
        <v>728.06860495399485</v>
      </c>
      <c r="K122" s="51">
        <f t="shared" si="55"/>
        <v>738.30882675225268</v>
      </c>
      <c r="L122" s="51">
        <f t="shared" si="55"/>
        <v>744.07425798106794</v>
      </c>
      <c r="M122" s="51">
        <f t="shared" si="55"/>
        <v>744.58953618220153</v>
      </c>
      <c r="N122" s="51">
        <f t="shared" si="55"/>
        <v>713.09580908278531</v>
      </c>
      <c r="O122" s="51">
        <f t="shared" si="55"/>
        <v>729.96362381337951</v>
      </c>
      <c r="P122" s="51">
        <f t="shared" si="55"/>
        <v>732.03269622824223</v>
      </c>
      <c r="Q122" s="51">
        <f t="shared" si="55"/>
        <v>773.17439846771742</v>
      </c>
      <c r="R122" s="51">
        <f t="shared" si="55"/>
        <v>738.40129265497774</v>
      </c>
      <c r="S122" s="51">
        <f t="shared" si="55"/>
        <v>765.86952836174635</v>
      </c>
      <c r="U122" s="68" t="s">
        <v>1</v>
      </c>
      <c r="V122" s="69">
        <v>733.86439334812951</v>
      </c>
      <c r="W122" s="70" t="s">
        <v>147</v>
      </c>
      <c r="X122" s="69">
        <v>18.163091619189185</v>
      </c>
      <c r="Y122" s="76" t="s">
        <v>157</v>
      </c>
    </row>
    <row r="123" spans="1:25" ht="15.75" thickBot="1">
      <c r="A123" s="53" t="str">
        <f t="shared" si="55"/>
        <v xml:space="preserve">   P(Kb) HB2</v>
      </c>
      <c r="B123" s="54">
        <f t="shared" si="55"/>
        <v>0.45345735199205933</v>
      </c>
      <c r="C123" s="54">
        <f t="shared" si="55"/>
        <v>1.1293364689513059</v>
      </c>
      <c r="D123" s="54">
        <f t="shared" si="55"/>
        <v>1.5848520208910291</v>
      </c>
      <c r="E123" s="54">
        <f t="shared" si="55"/>
        <v>1.8273396935349058</v>
      </c>
      <c r="F123" s="54">
        <f t="shared" si="55"/>
        <v>1.9530219896287799</v>
      </c>
      <c r="G123" s="55">
        <f t="shared" si="55"/>
        <v>1.84234787176853</v>
      </c>
      <c r="H123" s="54">
        <f t="shared" si="55"/>
        <v>1.8320585133913525</v>
      </c>
      <c r="I123" s="54">
        <f t="shared" si="55"/>
        <v>1.8606419135679935</v>
      </c>
      <c r="J123" s="54">
        <f t="shared" si="55"/>
        <v>1.951942951916533</v>
      </c>
      <c r="K123" s="54">
        <f t="shared" si="55"/>
        <v>1.9387955776080124</v>
      </c>
      <c r="L123" s="54">
        <f t="shared" si="55"/>
        <v>1.7723890488034901</v>
      </c>
      <c r="M123" s="54">
        <f t="shared" si="55"/>
        <v>1.8897732911062315</v>
      </c>
      <c r="N123" s="54">
        <f t="shared" si="55"/>
        <v>2.2918778110790368</v>
      </c>
      <c r="O123" s="54">
        <f t="shared" si="55"/>
        <v>2.21819867452417</v>
      </c>
      <c r="P123" s="54">
        <f t="shared" si="55"/>
        <v>2.2965491818750485</v>
      </c>
      <c r="Q123" s="54">
        <f t="shared" si="55"/>
        <v>1.6523312410280715</v>
      </c>
      <c r="R123" s="54">
        <f t="shared" si="55"/>
        <v>2.5755487752569088</v>
      </c>
      <c r="S123" s="54">
        <f t="shared" si="55"/>
        <v>2.1958434814503467</v>
      </c>
      <c r="U123" s="71" t="s">
        <v>2</v>
      </c>
      <c r="V123" s="72">
        <v>2.0065773344359608</v>
      </c>
      <c r="W123" s="82" t="s">
        <v>147</v>
      </c>
      <c r="X123" s="72">
        <v>0.25143734019952818</v>
      </c>
      <c r="Y123" s="77" t="s">
        <v>150</v>
      </c>
    </row>
    <row r="124" spans="1:25">
      <c r="A124" s="47" t="str">
        <f t="shared" si="55"/>
        <v>T (C) BH</v>
      </c>
      <c r="B124" s="39">
        <f t="shared" si="55"/>
        <v>637.16729426244831</v>
      </c>
      <c r="C124" s="39">
        <f t="shared" si="55"/>
        <v>658.13695656609627</v>
      </c>
      <c r="D124" s="39">
        <f t="shared" si="55"/>
        <v>673.73629142844925</v>
      </c>
      <c r="E124" s="39">
        <f t="shared" si="55"/>
        <v>702.93390600637815</v>
      </c>
      <c r="F124" s="39">
        <f t="shared" si="55"/>
        <v>712.1610533110811</v>
      </c>
      <c r="G124" s="56">
        <f t="shared" si="55"/>
        <v>711.33997098222244</v>
      </c>
      <c r="H124" s="39">
        <f t="shared" si="55"/>
        <v>716.50975359412416</v>
      </c>
      <c r="I124" s="39">
        <f t="shared" si="55"/>
        <v>719.82983067546013</v>
      </c>
      <c r="J124" s="39">
        <f t="shared" si="55"/>
        <v>725.58409121655893</v>
      </c>
      <c r="K124" s="39">
        <f t="shared" si="55"/>
        <v>730.20773537536775</v>
      </c>
      <c r="L124" s="39">
        <f t="shared" si="55"/>
        <v>715.70100590752429</v>
      </c>
      <c r="M124" s="39">
        <f t="shared" si="55"/>
        <v>734.68318927668099</v>
      </c>
      <c r="N124" s="39">
        <f t="shared" si="55"/>
        <v>714.56901182840966</v>
      </c>
      <c r="O124" s="39">
        <f t="shared" si="55"/>
        <v>739.88016960819027</v>
      </c>
      <c r="P124" s="39">
        <f t="shared" si="55"/>
        <v>746.10819333193876</v>
      </c>
      <c r="Q124" s="39">
        <f t="shared" si="55"/>
        <v>763.53901678227032</v>
      </c>
      <c r="R124" s="39">
        <f t="shared" si="55"/>
        <v>753.21744076037419</v>
      </c>
      <c r="S124" s="39">
        <f t="shared" si="55"/>
        <v>790.90412674861921</v>
      </c>
    </row>
    <row r="125" spans="1:25">
      <c r="A125" s="48" t="str">
        <f t="shared" si="55"/>
        <v xml:space="preserve">   P(Kb) BH</v>
      </c>
      <c r="B125" s="49">
        <f t="shared" si="55"/>
        <v>0.4951097155838986</v>
      </c>
      <c r="C125" s="49">
        <f t="shared" si="55"/>
        <v>1.1083529295527044</v>
      </c>
      <c r="D125" s="49">
        <f t="shared" si="55"/>
        <v>1.5628380578038941</v>
      </c>
      <c r="E125" s="49">
        <f t="shared" si="55"/>
        <v>1.9213003971347469</v>
      </c>
      <c r="F125" s="49">
        <f t="shared" si="55"/>
        <v>1.9215755815309119</v>
      </c>
      <c r="G125" s="42">
        <f t="shared" si="55"/>
        <v>1.9564866420332634</v>
      </c>
      <c r="H125" s="49">
        <f t="shared" si="55"/>
        <v>1.992125697283637</v>
      </c>
      <c r="I125" s="49">
        <f t="shared" si="55"/>
        <v>1.9928293197572573</v>
      </c>
      <c r="J125" s="49">
        <f t="shared" si="55"/>
        <v>1.9859512167933722</v>
      </c>
      <c r="K125" s="49">
        <f t="shared" si="55"/>
        <v>2.0587474884966599</v>
      </c>
      <c r="L125" s="49">
        <f t="shared" si="55"/>
        <v>2.1739531214908752</v>
      </c>
      <c r="M125" s="49">
        <f t="shared" si="55"/>
        <v>2.0438000802526957</v>
      </c>
      <c r="N125" s="49">
        <f t="shared" si="55"/>
        <v>2.273799141878627</v>
      </c>
      <c r="O125" s="49">
        <f t="shared" si="55"/>
        <v>2.0683626535704129</v>
      </c>
      <c r="P125" s="49">
        <f t="shared" si="55"/>
        <v>2.0744348817785161</v>
      </c>
      <c r="Q125" s="49">
        <f t="shared" si="55"/>
        <v>1.8406068773073681</v>
      </c>
      <c r="R125" s="49">
        <f t="shared" si="55"/>
        <v>2.3213419326075524</v>
      </c>
      <c r="S125" s="49">
        <f t="shared" si="55"/>
        <v>1.6605092544423821</v>
      </c>
    </row>
    <row r="126" spans="1:25">
      <c r="A126" s="57" t="s">
        <v>105</v>
      </c>
      <c r="B126" s="18" t="s">
        <v>106</v>
      </c>
      <c r="C126" s="18"/>
      <c r="D126" s="18"/>
      <c r="E126" s="28"/>
      <c r="F126" s="28"/>
      <c r="G126" s="58"/>
      <c r="H126" s="28"/>
      <c r="I126" s="28"/>
      <c r="J126" s="28"/>
      <c r="K126" s="28"/>
      <c r="L126" s="28"/>
      <c r="M126" s="28"/>
      <c r="N126" s="28"/>
      <c r="O126" s="34"/>
      <c r="P126" s="34"/>
      <c r="Q126" s="34"/>
      <c r="R126" s="34"/>
      <c r="S126" s="34"/>
    </row>
    <row r="127" spans="1:25">
      <c r="A127" s="59"/>
      <c r="B127" s="18" t="s">
        <v>107</v>
      </c>
      <c r="C127" s="60"/>
      <c r="D127" s="60"/>
      <c r="E127" s="60"/>
      <c r="F127" s="55"/>
      <c r="G127" s="51"/>
      <c r="H127" s="55"/>
      <c r="I127" s="51"/>
      <c r="J127" s="42"/>
      <c r="K127" s="39"/>
      <c r="L127" s="34"/>
      <c r="M127" s="34"/>
      <c r="N127" s="34"/>
      <c r="O127" s="34"/>
      <c r="P127" s="34"/>
      <c r="Q127" s="34"/>
      <c r="R127" s="34"/>
      <c r="S127" s="34"/>
    </row>
    <row r="128" spans="1:25">
      <c r="A128" s="59"/>
      <c r="B128" s="18" t="s">
        <v>108</v>
      </c>
      <c r="C128" s="60"/>
      <c r="D128" s="60"/>
      <c r="E128" s="60"/>
      <c r="F128" s="55"/>
      <c r="G128" s="51"/>
      <c r="H128" s="55"/>
      <c r="I128" s="51"/>
      <c r="J128" s="42"/>
      <c r="K128" s="39"/>
      <c r="L128" s="34"/>
      <c r="M128" s="34"/>
      <c r="N128" s="34"/>
      <c r="O128" s="34"/>
      <c r="P128" s="34"/>
      <c r="Q128" s="34"/>
      <c r="R128" s="34"/>
      <c r="S128" s="34"/>
    </row>
    <row r="129" spans="1:19">
      <c r="A129" s="59"/>
      <c r="B129" s="20"/>
      <c r="C129" s="60"/>
      <c r="D129" s="60"/>
      <c r="E129" s="60"/>
      <c r="F129" s="55"/>
      <c r="G129" s="51"/>
      <c r="H129" s="55"/>
      <c r="I129" s="51"/>
      <c r="J129" s="42"/>
      <c r="K129" s="39"/>
      <c r="L129" s="34"/>
      <c r="M129" s="34"/>
      <c r="N129" s="34"/>
      <c r="O129" s="34"/>
      <c r="P129" s="34"/>
      <c r="Q129" s="34"/>
      <c r="R129" s="34"/>
      <c r="S129" s="34"/>
    </row>
    <row r="130" spans="1:19">
      <c r="A130" s="61" t="s">
        <v>109</v>
      </c>
      <c r="B130" s="42"/>
      <c r="C130" s="39"/>
      <c r="D130" s="39"/>
      <c r="E130" s="34"/>
      <c r="F130" s="34"/>
      <c r="G130" s="34"/>
      <c r="H130" s="34"/>
      <c r="I130" s="34"/>
      <c r="J130" s="34"/>
      <c r="K130" s="34"/>
      <c r="L130" s="34"/>
      <c r="M130" s="34"/>
      <c r="N130" s="34"/>
      <c r="O130" s="34"/>
      <c r="P130" s="34"/>
      <c r="Q130" s="34"/>
      <c r="R130" s="34"/>
      <c r="S130" s="34"/>
    </row>
    <row r="131" spans="1:19">
      <c r="A131" s="42" t="s">
        <v>110</v>
      </c>
      <c r="B131" s="39">
        <f t="shared" ref="B131:N131" si="56">IF(B59&lt;0.345,1204*B59+545,273*B59+877)</f>
        <v>650.10110954554204</v>
      </c>
      <c r="C131" s="39">
        <f t="shared" si="56"/>
        <v>629.71598251485239</v>
      </c>
      <c r="D131" s="39">
        <f t="shared" si="56"/>
        <v>634.13502879753264</v>
      </c>
      <c r="E131" s="39">
        <f t="shared" si="56"/>
        <v>598.34802179798976</v>
      </c>
      <c r="F131" s="39">
        <f t="shared" si="56"/>
        <v>684.78653980039542</v>
      </c>
      <c r="G131" s="39">
        <f t="shared" si="56"/>
        <v>696.83856145876962</v>
      </c>
      <c r="H131" s="39">
        <f t="shared" si="56"/>
        <v>693.66269875610294</v>
      </c>
      <c r="I131" s="39">
        <f t="shared" si="56"/>
        <v>696.28381400884518</v>
      </c>
      <c r="J131" s="39">
        <f t="shared" si="56"/>
        <v>705.97591801487465</v>
      </c>
      <c r="K131" s="39">
        <f t="shared" si="56"/>
        <v>719.81670585991606</v>
      </c>
      <c r="L131" s="39">
        <f t="shared" si="56"/>
        <v>706.71990835361521</v>
      </c>
      <c r="M131" s="39">
        <f t="shared" si="56"/>
        <v>707.14445616907153</v>
      </c>
      <c r="N131" s="39">
        <f t="shared" si="56"/>
        <v>698.04916541168063</v>
      </c>
      <c r="O131" s="39">
        <f>IF(O59&lt;0.345,1204*O59+545,273*O59+877)</f>
        <v>623.80601394243649</v>
      </c>
      <c r="P131" s="39">
        <f>IF(P59&lt;0.345,1204*P59+545,273*P59+877)</f>
        <v>608.36859832657308</v>
      </c>
      <c r="Q131" s="39">
        <f>IF(Q59&lt;0.345,1204*Q59+545,273*Q59+877)</f>
        <v>728.76297556206464</v>
      </c>
      <c r="R131" s="39">
        <f>IF(R59&lt;0.345,1204*R59+545,273*R59+877)</f>
        <v>619.65137455617162</v>
      </c>
      <c r="S131" s="39">
        <f>IF(S59&lt;0.345,1204*S59+545,273*S59+877)</f>
        <v>623.54000936971511</v>
      </c>
    </row>
    <row r="132" spans="1:19">
      <c r="A132" s="42"/>
      <c r="B132" s="39"/>
      <c r="C132" s="39"/>
      <c r="D132" s="39"/>
      <c r="E132" s="39"/>
      <c r="F132" s="39"/>
      <c r="G132" s="39"/>
      <c r="H132" s="39"/>
      <c r="I132" s="39"/>
      <c r="J132" s="39"/>
      <c r="K132" s="39"/>
      <c r="L132" s="39"/>
      <c r="M132" s="39"/>
      <c r="N132" s="39"/>
      <c r="O132" s="39"/>
      <c r="P132" s="39"/>
      <c r="Q132" s="39"/>
      <c r="R132" s="39"/>
      <c r="S132" s="39"/>
    </row>
    <row r="133" spans="1:19">
      <c r="A133" s="42"/>
      <c r="B133" s="39"/>
      <c r="C133" s="39"/>
      <c r="D133" s="39"/>
      <c r="E133" s="39"/>
      <c r="F133" s="39"/>
      <c r="G133" s="39"/>
      <c r="H133" s="39"/>
      <c r="I133" s="39"/>
      <c r="J133" s="39"/>
      <c r="K133" s="39"/>
      <c r="L133" s="39"/>
      <c r="M133" s="39"/>
      <c r="N133" s="39"/>
      <c r="O133" s="39"/>
      <c r="P133" s="39"/>
      <c r="Q133" s="39"/>
      <c r="R133" s="39"/>
      <c r="S133" s="39"/>
    </row>
    <row r="134" spans="1:19">
      <c r="A134" s="42" t="s">
        <v>155</v>
      </c>
      <c r="B134" s="39"/>
      <c r="C134" s="39"/>
      <c r="D134" s="39"/>
      <c r="E134" s="39"/>
      <c r="F134" s="39"/>
      <c r="G134" s="39"/>
      <c r="H134" s="39"/>
      <c r="I134" s="39"/>
      <c r="J134" s="39"/>
      <c r="K134" s="39"/>
      <c r="L134" s="39"/>
      <c r="M134" s="39"/>
      <c r="N134" s="39"/>
      <c r="O134" s="39"/>
      <c r="P134" s="39"/>
      <c r="Q134" s="39"/>
      <c r="R134" s="39"/>
      <c r="S134" s="39"/>
    </row>
    <row r="135" spans="1:19">
      <c r="A135" s="42" t="s">
        <v>156</v>
      </c>
      <c r="B135" s="39"/>
      <c r="C135" s="39"/>
      <c r="D135" s="39"/>
      <c r="E135" s="39"/>
      <c r="F135" s="39"/>
      <c r="G135" s="39"/>
      <c r="H135" s="39"/>
      <c r="I135" s="39"/>
      <c r="J135" s="39"/>
      <c r="K135" s="39"/>
      <c r="L135" s="39"/>
      <c r="M135" s="39"/>
      <c r="N135" s="39"/>
      <c r="O135" s="39"/>
      <c r="P135" s="39"/>
      <c r="Q135" s="39"/>
      <c r="R135" s="39"/>
      <c r="S135" s="39"/>
    </row>
    <row r="136" spans="1:19">
      <c r="A136" s="12"/>
      <c r="B136" s="12"/>
      <c r="C136" s="12"/>
      <c r="D136" s="12"/>
      <c r="E136" s="28"/>
      <c r="F136" s="28"/>
      <c r="G136" s="34"/>
      <c r="H136" s="28"/>
      <c r="I136" s="28"/>
      <c r="J136" s="28"/>
      <c r="K136" s="28"/>
      <c r="L136" s="28"/>
      <c r="M136" s="28"/>
      <c r="N136" s="28"/>
      <c r="O136" s="28"/>
      <c r="P136" s="28"/>
      <c r="Q136" s="28"/>
      <c r="R136" s="28"/>
      <c r="S136" s="28"/>
    </row>
    <row r="137" spans="1:19">
      <c r="A137" s="13" t="s">
        <v>113</v>
      </c>
      <c r="C137" s="12"/>
      <c r="D137" s="12"/>
      <c r="E137" s="28"/>
      <c r="F137" s="28"/>
      <c r="G137" s="34"/>
      <c r="H137" s="28"/>
      <c r="I137" s="28"/>
      <c r="J137" s="28"/>
      <c r="K137" s="28"/>
      <c r="L137" s="28"/>
      <c r="M137" s="28"/>
      <c r="N137" s="28"/>
      <c r="O137" s="28"/>
      <c r="P137" s="28"/>
      <c r="Q137" s="28"/>
      <c r="R137" s="28"/>
      <c r="S137" s="28"/>
    </row>
    <row r="138" spans="1:19">
      <c r="A138" s="13" t="s">
        <v>114</v>
      </c>
      <c r="B138" s="12"/>
      <c r="C138" s="12"/>
      <c r="D138" s="12"/>
      <c r="E138" s="28"/>
      <c r="F138" s="28"/>
      <c r="G138" s="34"/>
      <c r="H138" s="28"/>
      <c r="I138" s="28"/>
      <c r="J138" s="28"/>
      <c r="K138" s="28"/>
      <c r="L138" s="28"/>
      <c r="M138" s="28"/>
      <c r="N138" s="28"/>
      <c r="O138" s="28"/>
      <c r="P138" s="28"/>
      <c r="Q138" s="28"/>
      <c r="R138" s="28"/>
      <c r="S138" s="28"/>
    </row>
    <row r="139" spans="1:19">
      <c r="A139" t="s">
        <v>115</v>
      </c>
      <c r="B139" s="20">
        <f t="shared" ref="B139:S141" si="57">4.76*B$55-3.01-((B115-675)/85)*(0.53*B$55+0.005294*(B115-675))</f>
        <v>0.25873411558544518</v>
      </c>
      <c r="C139" s="20">
        <f t="shared" si="57"/>
        <v>0.82444105274311941</v>
      </c>
      <c r="D139" s="20">
        <f t="shared" si="57"/>
        <v>1.420839942440802</v>
      </c>
      <c r="E139" s="20">
        <f t="shared" si="57"/>
        <v>1.7514656683376753</v>
      </c>
      <c r="F139" s="20">
        <f t="shared" si="57"/>
        <v>1.5679044335185628</v>
      </c>
      <c r="G139" s="20">
        <f t="shared" si="57"/>
        <v>1.504978435774881</v>
      </c>
      <c r="H139" s="20">
        <f t="shared" si="57"/>
        <v>1.5956412811491432</v>
      </c>
      <c r="I139" s="20">
        <f t="shared" si="57"/>
        <v>1.5165895198507586</v>
      </c>
      <c r="J139" s="20">
        <f t="shared" si="57"/>
        <v>1.4034752752659427</v>
      </c>
      <c r="K139" s="20">
        <f t="shared" si="57"/>
        <v>1.391506791240573</v>
      </c>
      <c r="L139" s="20">
        <f t="shared" si="57"/>
        <v>1.9673156662563456</v>
      </c>
      <c r="M139" s="20">
        <f t="shared" si="57"/>
        <v>1.8720267243282416</v>
      </c>
      <c r="N139" s="20">
        <f t="shared" si="57"/>
        <v>2.3513002466761894</v>
      </c>
      <c r="O139" s="20">
        <f t="shared" si="57"/>
        <v>2.0926687746157002</v>
      </c>
      <c r="P139" s="20">
        <f t="shared" si="57"/>
        <v>2.2770535302916195</v>
      </c>
      <c r="Q139" s="20">
        <f t="shared" si="57"/>
        <v>1.5975696201752148</v>
      </c>
      <c r="R139" s="20">
        <f t="shared" si="57"/>
        <v>2.6203825912915297</v>
      </c>
      <c r="S139" s="20">
        <f t="shared" si="57"/>
        <v>2.2703258233512149</v>
      </c>
    </row>
    <row r="140" spans="1:19">
      <c r="A140" t="s">
        <v>116</v>
      </c>
      <c r="B140" s="20">
        <f t="shared" si="57"/>
        <v>0.45342045523503033</v>
      </c>
      <c r="C140" s="20">
        <f t="shared" si="57"/>
        <v>1.1294468350699876</v>
      </c>
      <c r="D140" s="20">
        <f t="shared" si="57"/>
        <v>1.5849665667959112</v>
      </c>
      <c r="E140" s="20">
        <f t="shared" si="57"/>
        <v>1.8232555166399276</v>
      </c>
      <c r="F140" s="20">
        <f t="shared" si="57"/>
        <v>1.9503248833004507</v>
      </c>
      <c r="G140" s="20">
        <f t="shared" si="57"/>
        <v>1.8372995075021628</v>
      </c>
      <c r="H140" s="20">
        <f t="shared" si="57"/>
        <v>1.8244535578051155</v>
      </c>
      <c r="I140" s="20">
        <f t="shared" si="57"/>
        <v>1.8534656645954226</v>
      </c>
      <c r="J140" s="20">
        <f t="shared" si="57"/>
        <v>1.9457415523353745</v>
      </c>
      <c r="K140" s="20">
        <f t="shared" si="57"/>
        <v>1.9291277184030804</v>
      </c>
      <c r="L140" s="20">
        <f t="shared" si="57"/>
        <v>1.7482011271618243</v>
      </c>
      <c r="M140" s="20">
        <f t="shared" si="57"/>
        <v>1.8751417413384146</v>
      </c>
      <c r="N140" s="20">
        <f t="shared" si="57"/>
        <v>2.2823217623822067</v>
      </c>
      <c r="O140" s="20">
        <f t="shared" si="57"/>
        <v>2.2029845872517693</v>
      </c>
      <c r="P140" s="20">
        <f t="shared" si="57"/>
        <v>2.2805814548543841</v>
      </c>
      <c r="Q140" s="20">
        <f t="shared" si="57"/>
        <v>1.6209004539159666</v>
      </c>
      <c r="R140" s="20">
        <f t="shared" si="57"/>
        <v>2.5454796185875321</v>
      </c>
      <c r="S140" s="20">
        <f t="shared" si="57"/>
        <v>2.1507933710557761</v>
      </c>
    </row>
    <row r="141" spans="1:19">
      <c r="A141" t="s">
        <v>117</v>
      </c>
      <c r="B141" s="20">
        <f t="shared" si="57"/>
        <v>0.49527621617798467</v>
      </c>
      <c r="C141" s="20">
        <f t="shared" si="57"/>
        <v>1.1052994816751798</v>
      </c>
      <c r="D141" s="20">
        <f t="shared" si="57"/>
        <v>1.5622565204183054</v>
      </c>
      <c r="E141" s="20">
        <f t="shared" si="57"/>
        <v>1.9543998630420552</v>
      </c>
      <c r="F141" s="20">
        <f t="shared" si="57"/>
        <v>1.9754710947247753</v>
      </c>
      <c r="G141" s="20">
        <f t="shared" si="57"/>
        <v>2.0088007136444799</v>
      </c>
      <c r="H141" s="20">
        <f t="shared" si="57"/>
        <v>2.0592512643149732</v>
      </c>
      <c r="I141" s="20">
        <f t="shared" si="57"/>
        <v>2.0702797259385397</v>
      </c>
      <c r="J141" s="20">
        <f t="shared" si="57"/>
        <v>2.083375337871225</v>
      </c>
      <c r="K141" s="20">
        <f t="shared" si="57"/>
        <v>2.1766247689788392</v>
      </c>
      <c r="L141" s="20">
        <f t="shared" si="57"/>
        <v>2.2419397595624231</v>
      </c>
      <c r="M141" s="20">
        <f t="shared" si="57"/>
        <v>2.1813149814530997</v>
      </c>
      <c r="N141" s="20">
        <f t="shared" si="57"/>
        <v>2.3401576893538643</v>
      </c>
      <c r="O141" s="20">
        <f t="shared" si="57"/>
        <v>2.2327929879276613</v>
      </c>
      <c r="P141" s="20">
        <f t="shared" si="57"/>
        <v>2.2745701764138411</v>
      </c>
      <c r="Q141" s="20">
        <f t="shared" si="57"/>
        <v>2.152512011489411</v>
      </c>
      <c r="R141" s="20">
        <f t="shared" si="57"/>
        <v>2.5807829365563659</v>
      </c>
      <c r="S141" s="20">
        <f t="shared" si="57"/>
        <v>2.2425286251473739</v>
      </c>
    </row>
    <row r="142" spans="1:19">
      <c r="A142" s="13"/>
      <c r="B142" s="12"/>
      <c r="C142" s="12"/>
      <c r="D142" s="12"/>
      <c r="E142" s="12"/>
      <c r="F142" s="12"/>
      <c r="G142" s="12"/>
      <c r="H142" s="12"/>
      <c r="I142" s="12"/>
      <c r="J142" s="12"/>
      <c r="K142" s="12"/>
      <c r="L142" s="12"/>
      <c r="M142" s="12"/>
      <c r="N142" s="12"/>
      <c r="O142" s="12"/>
      <c r="P142" s="12"/>
      <c r="Q142" s="12"/>
      <c r="R142" s="12"/>
      <c r="S142" s="12"/>
    </row>
    <row r="143" spans="1:19">
      <c r="A143" s="13" t="s">
        <v>118</v>
      </c>
      <c r="B143" s="12"/>
      <c r="C143" s="12"/>
      <c r="D143" s="12"/>
      <c r="E143" s="12"/>
      <c r="F143" s="12"/>
      <c r="G143" s="12"/>
      <c r="H143" s="12"/>
      <c r="I143" s="12"/>
      <c r="J143" s="12"/>
      <c r="K143" s="12"/>
      <c r="L143" s="12"/>
      <c r="M143" s="12"/>
      <c r="N143" s="12"/>
      <c r="O143" s="12"/>
      <c r="P143" s="12"/>
      <c r="Q143" s="12"/>
      <c r="R143" s="12"/>
      <c r="S143" s="12"/>
    </row>
    <row r="144" spans="1:19">
      <c r="A144" s="38" t="s">
        <v>119</v>
      </c>
      <c r="B144" s="39">
        <f t="shared" ref="B144:N144" si="58">((-76.95+B139*0.79+39.4*B$96+22.4*B$99+(41.5-2.89*B139)*B$94)/(-0.065-0.0083144*LN(B$100)))-273.15</f>
        <v>702.2963636748517</v>
      </c>
      <c r="C144" s="39">
        <f t="shared" si="58"/>
        <v>706.90027348447268</v>
      </c>
      <c r="D144" s="39">
        <f t="shared" si="58"/>
        <v>695.16311814895266</v>
      </c>
      <c r="E144" s="39">
        <f t="shared" si="58"/>
        <v>722.25171810349593</v>
      </c>
      <c r="F144" s="39">
        <f t="shared" si="58"/>
        <v>746.56114161611242</v>
      </c>
      <c r="G144" s="39">
        <f t="shared" si="58"/>
        <v>753.35884612708276</v>
      </c>
      <c r="H144" s="39">
        <f t="shared" si="58"/>
        <v>753.57582627263821</v>
      </c>
      <c r="I144" s="39">
        <f t="shared" si="58"/>
        <v>762.55227077754205</v>
      </c>
      <c r="J144" s="39">
        <f t="shared" si="58"/>
        <v>775.28637670822138</v>
      </c>
      <c r="K144" s="39">
        <f t="shared" si="58"/>
        <v>784.98668740213554</v>
      </c>
      <c r="L144" s="39">
        <f t="shared" si="58"/>
        <v>737.08796744912752</v>
      </c>
      <c r="M144" s="39">
        <f t="shared" si="58"/>
        <v>754.75273544547633</v>
      </c>
      <c r="N144" s="39">
        <f t="shared" si="58"/>
        <v>710.89520087241817</v>
      </c>
      <c r="O144" s="39">
        <f>((-76.95+O139*0.79+39.4*O$96+22.4*O$99+(41.5-2.89*O139)*O$94)/(-0.065-0.0083144*LN(O$100)))-273.15</f>
        <v>745.56645685085448</v>
      </c>
      <c r="P144" s="39">
        <f>((-76.95+P139*0.79+39.4*P$96+22.4*P$99+(41.5-2.89*P139)*P$94)/(-0.065-0.0083144*LN(P$100)))-273.15</f>
        <v>739.84322656509494</v>
      </c>
      <c r="Q144" s="39">
        <f>((-76.95+Q139*0.79+39.4*Q$96+22.4*Q$99+(41.5-2.89*Q139)*Q$94)/(-0.065-0.0083144*LN(Q$100)))-273.15</f>
        <v>792.34141416138516</v>
      </c>
      <c r="R144" s="39">
        <f>((-76.95+R139*0.79+39.4*R$96+22.4*R$99+(41.5-2.89*R139)*R$94)/(-0.065-0.0083144*LN(R$100)))-273.15</f>
        <v>742.20654791893026</v>
      </c>
      <c r="S144" s="39">
        <f>((-76.95+S139*0.79+39.4*S$96+22.4*S$99+(41.5-2.89*S139)*S$94)/(-0.065-0.0083144*LN(S$100)))-273.15</f>
        <v>774.37585471792283</v>
      </c>
    </row>
    <row r="145" spans="1:19">
      <c r="A145" s="18" t="s">
        <v>120</v>
      </c>
      <c r="B145" s="20">
        <f t="shared" ref="B145:N145" si="59">4.76*B$55-3.01-((B144-675)/85)*(0.53*B$55+0.005294*(B144-675))</f>
        <v>0.24568493028790195</v>
      </c>
      <c r="C145" s="20">
        <f t="shared" si="59"/>
        <v>0.80419477277338336</v>
      </c>
      <c r="D145" s="20">
        <f t="shared" si="59"/>
        <v>1.4094765259128406</v>
      </c>
      <c r="E145" s="20">
        <f t="shared" si="59"/>
        <v>1.7000370368005662</v>
      </c>
      <c r="F145" s="20">
        <f t="shared" si="59"/>
        <v>1.4509648699544504</v>
      </c>
      <c r="G145" s="20">
        <f t="shared" si="59"/>
        <v>1.3645334884665132</v>
      </c>
      <c r="H145" s="20">
        <f t="shared" si="59"/>
        <v>1.4525506243246951</v>
      </c>
      <c r="I145" s="20">
        <f t="shared" si="59"/>
        <v>1.3356941460640399</v>
      </c>
      <c r="J145" s="20">
        <f t="shared" si="59"/>
        <v>1.159455347694492</v>
      </c>
      <c r="K145" s="20">
        <f t="shared" si="59"/>
        <v>1.088388211451103</v>
      </c>
      <c r="L145" s="20">
        <f t="shared" si="59"/>
        <v>1.8805713379784512</v>
      </c>
      <c r="M145" s="20">
        <f t="shared" si="59"/>
        <v>1.7190491049583287</v>
      </c>
      <c r="N145" s="20">
        <f t="shared" si="59"/>
        <v>2.31837943659405</v>
      </c>
      <c r="O145" s="20">
        <f>4.76*O$55-3.01-((O144-675)/85)*(0.53*O$55+0.005294*(O144-675))</f>
        <v>1.9769187387722758</v>
      </c>
      <c r="P145" s="20">
        <f>4.76*P$55-3.01-((P144-675)/85)*(0.53*P$55+0.005294*(P144-675))</f>
        <v>2.1763450174791377</v>
      </c>
      <c r="Q145" s="20">
        <f>4.76*Q$55-3.01-((Q144-675)/85)*(0.53*Q$55+0.005294*(Q144-675))</f>
        <v>1.2434238542813498</v>
      </c>
      <c r="R145" s="20">
        <f>4.76*R$55-3.01-((R144-675)/85)*(0.53*R$55+0.005294*(R144-675))</f>
        <v>2.5128700053783506</v>
      </c>
      <c r="S145" s="20">
        <f>4.76*S$55-3.01-((S144-675)/85)*(0.53*S$55+0.005294*(S144-675))</f>
        <v>2.0227026895817413</v>
      </c>
    </row>
    <row r="146" spans="1:19">
      <c r="A146" s="38" t="s">
        <v>121</v>
      </c>
      <c r="B146" s="39">
        <f t="shared" ref="B146:N146" si="60">((78.44+3-33.6*B$97-(66.8-2.92*B140)*B$94+78.5*B$93+9.4*B$96)/(0.0721-0.0083144*LN((27*B$97*B$92*B$39)/(64*B$98*B$93*B$38))))-273.15</f>
        <v>613.06267637798612</v>
      </c>
      <c r="C146" s="39">
        <f t="shared" si="60"/>
        <v>650.42201100856278</v>
      </c>
      <c r="D146" s="39">
        <f t="shared" si="60"/>
        <v>669.78916870196099</v>
      </c>
      <c r="E146" s="39">
        <f t="shared" si="60"/>
        <v>711.6352589182045</v>
      </c>
      <c r="F146" s="39">
        <f t="shared" si="60"/>
        <v>709.39217931969279</v>
      </c>
      <c r="G146" s="39">
        <f t="shared" si="60"/>
        <v>720.79957394622124</v>
      </c>
      <c r="H146" s="39">
        <f t="shared" si="60"/>
        <v>728.80137131399908</v>
      </c>
      <c r="I146" s="39">
        <f t="shared" si="60"/>
        <v>729.73411077669039</v>
      </c>
      <c r="J146" s="39">
        <f t="shared" si="60"/>
        <v>728.06364700395181</v>
      </c>
      <c r="K146" s="39">
        <f t="shared" si="60"/>
        <v>738.30036677303792</v>
      </c>
      <c r="L146" s="39">
        <f t="shared" si="60"/>
        <v>744.02873321534275</v>
      </c>
      <c r="M146" s="39">
        <f t="shared" si="60"/>
        <v>744.57350660067164</v>
      </c>
      <c r="N146" s="39">
        <f t="shared" si="60"/>
        <v>713.07582166040493</v>
      </c>
      <c r="O146" s="39">
        <f>((78.44+3-33.6*O$97-(66.8-2.92*O140)*O$94+78.5*O$93+9.4*O$96)/(0.0721-0.0083144*LN((27*O$97*O$92*O$39)/(64*O$98*O$93*O$38))))-273.15</f>
        <v>729.93748783799526</v>
      </c>
      <c r="P146" s="39">
        <f>((78.44+3-33.6*P$97-(66.8-2.92*P140)*P$94+78.5*P$93+9.4*P$96)/(0.0721-0.0083144*LN((27*P$97*P$92*P$39)/(64*P$98*P$93*P$38))))-273.15</f>
        <v>732.00638806813822</v>
      </c>
      <c r="Q146" s="39">
        <f>((78.44+3-33.6*Q$97-(66.8-2.92*Q140)*Q$94+78.5*Q$93+9.4*Q$96)/(0.0721-0.0083144*LN((27*Q$97*Q$92*Q$39)/(64*Q$98*Q$93*Q$38))))-273.15</f>
        <v>773.1389459560686</v>
      </c>
      <c r="R146" s="39">
        <f>((78.44+3-33.6*R$97-(66.8-2.92*R140)*R$94+78.5*R$93+9.4*R$96)/(0.0721-0.0083144*LN((27*R$97*R$92*R$39)/(64*R$98*R$93*R$38))))-273.15</f>
        <v>738.33029514231839</v>
      </c>
      <c r="S146" s="39">
        <f>((78.44+3-33.6*S$97-(66.8-2.92*S140)*S$94+78.5*S$93+9.4*S$96)/(0.0721-0.0083144*LN((27*S$97*S$92*S$39)/(64*S$98*S$93*S$38))))-273.15</f>
        <v>765.79055408895317</v>
      </c>
    </row>
    <row r="147" spans="1:19">
      <c r="A147" s="18" t="s">
        <v>122</v>
      </c>
      <c r="B147" s="20">
        <f t="shared" ref="B147:N147" si="61">4.76*B$55-3.01-((B146-675)/85)*(0.53*B$55+0.005294*(B146-675))</f>
        <v>0.45345731701823455</v>
      </c>
      <c r="C147" s="20">
        <f t="shared" si="61"/>
        <v>1.1293363373173428</v>
      </c>
      <c r="D147" s="20">
        <f t="shared" si="61"/>
        <v>1.5848515755834438</v>
      </c>
      <c r="E147" s="20">
        <f t="shared" si="61"/>
        <v>1.8273898805326108</v>
      </c>
      <c r="F147" s="20">
        <f t="shared" si="61"/>
        <v>1.9530453251909947</v>
      </c>
      <c r="G147" s="20">
        <f t="shared" si="61"/>
        <v>1.8424045543887906</v>
      </c>
      <c r="H147" s="20">
        <f t="shared" si="61"/>
        <v>1.832161313412541</v>
      </c>
      <c r="I147" s="20">
        <f t="shared" si="61"/>
        <v>1.8607309158722733</v>
      </c>
      <c r="J147" s="20">
        <f t="shared" si="61"/>
        <v>1.9520115824862863</v>
      </c>
      <c r="K147" s="20">
        <f t="shared" si="61"/>
        <v>1.9389251075965295</v>
      </c>
      <c r="L147" s="20">
        <f t="shared" si="61"/>
        <v>1.7731136768403335</v>
      </c>
      <c r="M147" s="20">
        <f t="shared" si="61"/>
        <v>1.8900323978421953</v>
      </c>
      <c r="N147" s="20">
        <f t="shared" si="61"/>
        <v>2.2921212314652184</v>
      </c>
      <c r="O147" s="20">
        <f>4.76*O$55-3.01-((O146-675)/85)*(0.53*O$55+0.005294*(O146-675))</f>
        <v>2.2185773964450877</v>
      </c>
      <c r="P147" s="20">
        <f>4.76*P$55-3.01-((P146-675)/85)*(0.53*P$55+0.005294*(P146-675))</f>
        <v>2.2969412238771252</v>
      </c>
      <c r="Q147" s="20">
        <f>4.76*Q$55-3.01-((Q146-675)/85)*(0.53*Q$55+0.005294*(Q146-675))</f>
        <v>1.6530451814048066</v>
      </c>
      <c r="R147" s="20">
        <f>4.76*R$55-3.01-((R146-675)/85)*(0.53*R$55+0.005294*(R146-675))</f>
        <v>2.5767010798893626</v>
      </c>
      <c r="S147" s="20">
        <f>4.76*S$55-3.01-((S146-675)/85)*(0.53*S$55+0.005294*(S146-675))</f>
        <v>2.1974087233369008</v>
      </c>
    </row>
    <row r="148" spans="1:19">
      <c r="A148" t="s">
        <v>123</v>
      </c>
      <c r="B148" s="40">
        <f t="shared" ref="B148:N148" si="62">(0.677*B141-48.98)/(-0.0429-0.008314*LN(B$38*(B$52-4)/(8-B$52)))-273.15</f>
        <v>637.16518485375343</v>
      </c>
      <c r="C148" s="40">
        <f t="shared" si="62"/>
        <v>658.17687271010254</v>
      </c>
      <c r="D148" s="40">
        <f t="shared" si="62"/>
        <v>673.74407051187666</v>
      </c>
      <c r="E148" s="40">
        <f t="shared" si="62"/>
        <v>702.47518815989497</v>
      </c>
      <c r="F148" s="40">
        <f t="shared" si="62"/>
        <v>711.40709566149712</v>
      </c>
      <c r="G148" s="40">
        <f t="shared" si="62"/>
        <v>710.60838176316895</v>
      </c>
      <c r="H148" s="40">
        <f t="shared" si="62"/>
        <v>715.56565877128719</v>
      </c>
      <c r="I148" s="40">
        <f t="shared" si="62"/>
        <v>718.73688530534457</v>
      </c>
      <c r="J148" s="40">
        <f t="shared" si="62"/>
        <v>724.20153350122087</v>
      </c>
      <c r="K148" s="40">
        <f t="shared" si="62"/>
        <v>728.52555714909931</v>
      </c>
      <c r="L148" s="40">
        <f t="shared" si="62"/>
        <v>714.74311391802939</v>
      </c>
      <c r="M148" s="40">
        <f t="shared" si="62"/>
        <v>732.71257349511666</v>
      </c>
      <c r="N148" s="40">
        <f t="shared" si="62"/>
        <v>713.6337974502452</v>
      </c>
      <c r="O148" s="40">
        <f>(0.677*O141-48.98)/(-0.0429-0.008314*LN(O$38*(O$52-4)/(8-O$52)))-273.15</f>
        <v>737.51112708517303</v>
      </c>
      <c r="P148" s="40">
        <f>(0.677*P141-48.98)/(-0.0429-0.008314*LN(P$38*(P$52-4)/(8-P$52)))-273.15</f>
        <v>743.20720755621778</v>
      </c>
      <c r="Q148" s="40">
        <f>(0.677*Q141-48.98)/(-0.0429-0.008314*LN(Q$38*(Q$52-4)/(8-Q$52)))-273.15</f>
        <v>758.95843789927869</v>
      </c>
      <c r="R148" s="40">
        <f>(0.677*R141-48.98)/(-0.0429-0.008314*LN(R$38*(R$52-4)/(8-R$52)))-273.15</f>
        <v>749.41847186544783</v>
      </c>
      <c r="S148" s="40">
        <f>(0.677*S141-48.98)/(-0.0429-0.008314*LN(S$38*(S$52-4)/(8-S$52)))-273.15</f>
        <v>782.1701301246095</v>
      </c>
    </row>
    <row r="149" spans="1:19">
      <c r="A149" s="18" t="s">
        <v>124</v>
      </c>
      <c r="B149" s="20">
        <f t="shared" ref="B149:N149" si="63">4.76*B$55-3.01-((B148-675)/85)*(0.53*B$55+0.005294*(B148-675))</f>
        <v>0.49510923712096599</v>
      </c>
      <c r="C149" s="20">
        <f t="shared" si="63"/>
        <v>1.1082250849384432</v>
      </c>
      <c r="D149" s="20">
        <f t="shared" si="63"/>
        <v>1.5627927568906177</v>
      </c>
      <c r="E149" s="20">
        <f t="shared" si="63"/>
        <v>1.9259894674580649</v>
      </c>
      <c r="F149" s="20">
        <f t="shared" si="63"/>
        <v>1.9302393331037457</v>
      </c>
      <c r="G149" s="20">
        <f t="shared" si="63"/>
        <v>1.9648451893442727</v>
      </c>
      <c r="H149" s="20">
        <f t="shared" si="63"/>
        <v>2.0036339791072115</v>
      </c>
      <c r="I149" s="20">
        <f t="shared" si="63"/>
        <v>2.0066578917022362</v>
      </c>
      <c r="J149" s="20">
        <f t="shared" si="63"/>
        <v>2.0045428113674832</v>
      </c>
      <c r="K149" s="20">
        <f t="shared" si="63"/>
        <v>2.0826303110755671</v>
      </c>
      <c r="L149" s="20">
        <f t="shared" si="63"/>
        <v>2.1857601910398765</v>
      </c>
      <c r="M149" s="20">
        <f t="shared" si="63"/>
        <v>2.0729820786720063</v>
      </c>
      <c r="N149" s="20">
        <f t="shared" si="63"/>
        <v>2.2853071276544692</v>
      </c>
      <c r="O149" s="20">
        <f>4.76*O$55-3.01-((O148-675)/85)*(0.53*O$55+0.005294*(O148-675))</f>
        <v>2.1052718033976694</v>
      </c>
      <c r="P149" s="20">
        <f>4.76*P$55-3.01-((P148-675)/85)*(0.53*P$55+0.005294*(P148-675))</f>
        <v>2.1222320596799302</v>
      </c>
      <c r="Q149" s="20">
        <f>4.76*Q$55-3.01-((Q148-675)/85)*(0.53*Q$55+0.005294*(Q148-675))</f>
        <v>1.9260558604553775</v>
      </c>
      <c r="R149" s="20">
        <f>4.76*R$55-3.01-((R148-675)/85)*(0.53*R$55+0.005294*(R148-675))</f>
        <v>2.3891291896856952</v>
      </c>
      <c r="S149" s="20">
        <f>4.76*S$55-3.01-((S148-675)/85)*(0.53*S$55+0.005294*(S148-675))</f>
        <v>1.8561421771193496</v>
      </c>
    </row>
    <row r="150" spans="1:19">
      <c r="A150" s="13" t="s">
        <v>125</v>
      </c>
      <c r="B150" s="12"/>
      <c r="C150" s="12"/>
      <c r="D150" s="12"/>
      <c r="E150" s="12"/>
      <c r="F150" s="12"/>
      <c r="G150" s="12"/>
      <c r="H150" s="12"/>
      <c r="I150" s="12"/>
      <c r="J150" s="12"/>
      <c r="K150" s="12"/>
      <c r="L150" s="12"/>
      <c r="M150" s="12"/>
      <c r="N150" s="12"/>
      <c r="O150" s="12"/>
      <c r="P150" s="12"/>
      <c r="Q150" s="12"/>
      <c r="R150" s="12"/>
      <c r="S150" s="12"/>
    </row>
    <row r="151" spans="1:19">
      <c r="A151" s="38" t="s">
        <v>119</v>
      </c>
      <c r="B151" s="39">
        <f t="shared" ref="B151:N151" si="64">((-76.95+B145*0.79+39.4*B$96+22.4*B$99+(41.5-2.89*B145)*B$94)/(-0.065-0.0083144*LN(B$100)))-273.15</f>
        <v>702.43680984349805</v>
      </c>
      <c r="C151" s="39">
        <f t="shared" si="64"/>
        <v>707.11166898387887</v>
      </c>
      <c r="D151" s="39">
        <f t="shared" si="64"/>
        <v>695.2772702855649</v>
      </c>
      <c r="E151" s="39">
        <f t="shared" si="64"/>
        <v>722.77510718564008</v>
      </c>
      <c r="F151" s="39">
        <f t="shared" si="64"/>
        <v>747.84046881935274</v>
      </c>
      <c r="G151" s="39">
        <f t="shared" si="64"/>
        <v>754.91120354551106</v>
      </c>
      <c r="H151" s="39">
        <f t="shared" si="64"/>
        <v>755.14881977524362</v>
      </c>
      <c r="I151" s="39">
        <f t="shared" si="64"/>
        <v>764.59411186464979</v>
      </c>
      <c r="J151" s="39">
        <f t="shared" si="64"/>
        <v>778.12746346994402</v>
      </c>
      <c r="K151" s="39">
        <f t="shared" si="64"/>
        <v>788.57831287830675</v>
      </c>
      <c r="L151" s="39">
        <f t="shared" si="64"/>
        <v>737.93150010137913</v>
      </c>
      <c r="M151" s="39">
        <f t="shared" si="64"/>
        <v>756.40243265505035</v>
      </c>
      <c r="N151" s="39">
        <f t="shared" si="64"/>
        <v>711.18924353681052</v>
      </c>
      <c r="O151" s="39">
        <f>((-76.95+O145*0.79+39.4*O$96+22.4*O$99+(41.5-2.89*O145)*O$94)/(-0.065-0.0083144*LN(O$100)))-273.15</f>
        <v>746.70853515560498</v>
      </c>
      <c r="P151" s="39">
        <f>((-76.95+P145*0.79+39.4*P$96+22.4*P$99+(41.5-2.89*P145)*P$94)/(-0.065-0.0083144*LN(P$100)))-273.15</f>
        <v>740.82622606243092</v>
      </c>
      <c r="Q151" s="39">
        <f>((-76.95+Q145*0.79+39.4*Q$96+22.4*Q$99+(41.5-2.89*Q145)*Q$94)/(-0.065-0.0083144*LN(Q$100)))-273.15</f>
        <v>796.41550591509838</v>
      </c>
      <c r="R151" s="39">
        <f>((-76.95+R145*0.79+39.4*R$96+22.4*R$99+(41.5-2.89*R145)*R$94)/(-0.065-0.0083144*LN(R$100)))-273.15</f>
        <v>743.17267037395322</v>
      </c>
      <c r="S151" s="39">
        <f>((-76.95+S145*0.79+39.4*S$96+22.4*S$99+(41.5-2.89*S145)*S$94)/(-0.065-0.0083144*LN(S$100)))-273.15</f>
        <v>776.88924660888972</v>
      </c>
    </row>
    <row r="152" spans="1:19">
      <c r="A152" s="18" t="s">
        <v>120</v>
      </c>
      <c r="B152" s="20">
        <f t="shared" ref="B152:N152" si="65">4.76*B$55-3.01-((B151-675)/85)*(0.53*B$55+0.005294*(B151-675))</f>
        <v>0.24457613042298537</v>
      </c>
      <c r="C152" s="20">
        <f t="shared" si="65"/>
        <v>0.80223139518761588</v>
      </c>
      <c r="D152" s="20">
        <f t="shared" si="65"/>
        <v>1.4085063381033311</v>
      </c>
      <c r="E152" s="20">
        <f t="shared" si="65"/>
        <v>1.6933954341636854</v>
      </c>
      <c r="F152" s="20">
        <f t="shared" si="65"/>
        <v>1.4306201045750591</v>
      </c>
      <c r="G152" s="20">
        <f t="shared" si="65"/>
        <v>1.3384515391262051</v>
      </c>
      <c r="H152" s="20">
        <f t="shared" si="65"/>
        <v>1.4258669182887842</v>
      </c>
      <c r="I152" s="20">
        <f t="shared" si="65"/>
        <v>1.2985948657268389</v>
      </c>
      <c r="J152" s="20">
        <f t="shared" si="65"/>
        <v>1.102913585318213</v>
      </c>
      <c r="K152" s="20">
        <f t="shared" si="65"/>
        <v>1.0117086354738134</v>
      </c>
      <c r="L152" s="20">
        <f t="shared" si="65"/>
        <v>1.8678320088240881</v>
      </c>
      <c r="M152" s="20">
        <f t="shared" si="65"/>
        <v>1.6901233024720459</v>
      </c>
      <c r="N152" s="20">
        <f t="shared" si="65"/>
        <v>2.314873236970846</v>
      </c>
      <c r="O152" s="20">
        <f>4.76*O$55-3.01-((O151-675)/85)*(0.53*O$55+0.005294*(O151-675))</f>
        <v>1.958066718627032</v>
      </c>
      <c r="P152" s="20">
        <f>4.76*P$55-3.01-((P151-675)/85)*(0.53*P$55+0.005294*(P151-675))</f>
        <v>2.1606782714494095</v>
      </c>
      <c r="Q152" s="20">
        <f>4.76*Q$55-3.01-((Q151-675)/85)*(0.53*Q$55+0.005294*(Q151-675))</f>
        <v>1.1506102556499218</v>
      </c>
      <c r="R152" s="20">
        <f>4.76*R$55-3.01-((R151-675)/85)*(0.53*R$55+0.005294*(R151-675))</f>
        <v>2.4966692852827537</v>
      </c>
      <c r="S152" s="20">
        <f>4.76*S$55-3.01-((S151-675)/85)*(0.53*S$55+0.005294*(S151-675))</f>
        <v>1.9698191909001024</v>
      </c>
    </row>
    <row r="153" spans="1:19">
      <c r="A153" s="38" t="s">
        <v>121</v>
      </c>
      <c r="B153" s="39">
        <f t="shared" ref="B153:N153" si="66">((78.44+3-33.6*B$97-(66.8-2.92*B147)*B$94+78.5*B$93+9.4*B$96)/(0.0721-0.0083144*LN((27*B$97*B$92*B$39)/(64*B$98*B$93*B$38))))-273.15</f>
        <v>613.06268719795798</v>
      </c>
      <c r="C153" s="39">
        <f t="shared" si="66"/>
        <v>650.4219521557111</v>
      </c>
      <c r="D153" s="39">
        <f t="shared" si="66"/>
        <v>669.78908484965405</v>
      </c>
      <c r="E153" s="39">
        <f t="shared" si="66"/>
        <v>711.63974099793211</v>
      </c>
      <c r="F153" s="39">
        <f t="shared" si="66"/>
        <v>709.39428215257669</v>
      </c>
      <c r="G153" s="39">
        <f t="shared" si="66"/>
        <v>720.80410532234225</v>
      </c>
      <c r="H153" s="39">
        <f t="shared" si="66"/>
        <v>728.8089321791623</v>
      </c>
      <c r="I153" s="39">
        <f t="shared" si="66"/>
        <v>729.74056779227863</v>
      </c>
      <c r="J153" s="39">
        <f t="shared" si="66"/>
        <v>728.06865982337172</v>
      </c>
      <c r="K153" s="39">
        <f t="shared" si="66"/>
        <v>738.30894009905978</v>
      </c>
      <c r="L153" s="39">
        <f t="shared" si="66"/>
        <v>744.0756218226536</v>
      </c>
      <c r="M153" s="39">
        <f t="shared" si="66"/>
        <v>744.58982004633015</v>
      </c>
      <c r="N153" s="39">
        <f t="shared" si="66"/>
        <v>713.09631822040831</v>
      </c>
      <c r="O153" s="39">
        <f>((78.44+3-33.6*O$97-(66.8-2.92*O147)*O$94+78.5*O$93+9.4*O$96)/(0.0721-0.0083144*LN((27*O$97*O$92*O$39)/(64*O$98*O$93*O$38))))-273.15</f>
        <v>729.96427441190906</v>
      </c>
      <c r="P153" s="39">
        <f>((78.44+3-33.6*P$97-(66.8-2.92*P147)*P$94+78.5*P$93+9.4*P$96)/(0.0721-0.0083144*LN((27*P$97*P$92*P$39)/(64*P$98*P$93*P$38))))-273.15</f>
        <v>732.03334214984454</v>
      </c>
      <c r="Q153" s="39">
        <f>((78.44+3-33.6*Q$97-(66.8-2.92*Q147)*Q$94+78.5*Q$93+9.4*Q$96)/(0.0721-0.0083144*LN((27*Q$97*Q$92*Q$39)/(64*Q$98*Q$93*Q$38))))-273.15</f>
        <v>773.17520376006917</v>
      </c>
      <c r="R153" s="39">
        <f>((78.44+3-33.6*R$97-(66.8-2.92*R147)*R$94+78.5*R$93+9.4*R$96)/(0.0721-0.0083144*LN((27*R$97*R$92*R$39)/(64*R$98*R$93*R$38))))-273.15</f>
        <v>738.40401340212725</v>
      </c>
      <c r="S153" s="39">
        <f>((78.44+3-33.6*S$97-(66.8-2.92*S147)*S$94+78.5*S$93+9.4*S$96)/(0.0721-0.0083144*LN((27*S$97*S$92*S$39)/(64*S$98*S$93*S$38))))-273.15</f>
        <v>765.8722722761471</v>
      </c>
    </row>
    <row r="154" spans="1:19">
      <c r="A154" s="18" t="s">
        <v>122</v>
      </c>
      <c r="B154" s="20">
        <f t="shared" ref="B154:N154" si="67">4.76*B$55-3.01-((B153-675)/85)*(0.53*B$55+0.005294*(B153-675))</f>
        <v>0.45345735195890818</v>
      </c>
      <c r="C154" s="20">
        <f t="shared" si="67"/>
        <v>1.1293364691083054</v>
      </c>
      <c r="D154" s="20">
        <f t="shared" si="67"/>
        <v>1.5848520226222005</v>
      </c>
      <c r="E154" s="20">
        <f t="shared" si="67"/>
        <v>1.8273390768141362</v>
      </c>
      <c r="F154" s="20">
        <f t="shared" si="67"/>
        <v>1.9530217877254172</v>
      </c>
      <c r="G154" s="20">
        <f t="shared" si="67"/>
        <v>1.8423472353265251</v>
      </c>
      <c r="H154" s="20">
        <f t="shared" si="67"/>
        <v>1.8320571237441658</v>
      </c>
      <c r="I154" s="20">
        <f t="shared" si="67"/>
        <v>1.8606408096990659</v>
      </c>
      <c r="J154" s="20">
        <f t="shared" si="67"/>
        <v>1.9519421923684339</v>
      </c>
      <c r="K154" s="20">
        <f t="shared" si="67"/>
        <v>1.9387938421046171</v>
      </c>
      <c r="L154" s="20">
        <f t="shared" si="67"/>
        <v>1.772367336244308</v>
      </c>
      <c r="M154" s="20">
        <f t="shared" si="67"/>
        <v>1.8897687023569312</v>
      </c>
      <c r="N154" s="20">
        <f t="shared" si="67"/>
        <v>2.2918716098057903</v>
      </c>
      <c r="O154" s="20">
        <f>4.76*O$55-3.01-((O153-675)/85)*(0.53*O$55+0.005294*(O153-675))</f>
        <v>2.2181892459763706</v>
      </c>
      <c r="P154" s="20">
        <f>4.76*P$55-3.01-((P153-675)/85)*(0.53*P$55+0.005294*(P153-675))</f>
        <v>2.2965395553209911</v>
      </c>
      <c r="Q154" s="20">
        <f>4.76*Q$55-3.01-((Q153-675)/85)*(0.53*Q$55+0.005294*(Q153-675))</f>
        <v>1.652315022284472</v>
      </c>
      <c r="R154" s="20">
        <f>4.76*R$55-3.01-((R153-675)/85)*(0.53*R$55+0.005294*(R153-675))</f>
        <v>2.5755046044638767</v>
      </c>
      <c r="S154" s="20">
        <f>4.76*S$55-3.01-((S153-675)/85)*(0.53*S$55+0.005294*(S153-675))</f>
        <v>2.1957890840812939</v>
      </c>
    </row>
    <row r="155" spans="1:19">
      <c r="A155" t="s">
        <v>123</v>
      </c>
      <c r="B155" s="40">
        <f t="shared" ref="B155:N155" si="68">(0.677*B149-48.98)/(-0.0429-0.008314*LN(B$38*(B$52-4)/(8-B$52)))-273.15</f>
        <v>637.16730032413147</v>
      </c>
      <c r="C155" s="40">
        <f t="shared" si="68"/>
        <v>658.13862780788111</v>
      </c>
      <c r="D155" s="40">
        <f t="shared" si="68"/>
        <v>673.73689738872349</v>
      </c>
      <c r="E155" s="40">
        <f t="shared" si="68"/>
        <v>702.86894075262205</v>
      </c>
      <c r="F155" s="40">
        <f t="shared" si="68"/>
        <v>712.03991183156711</v>
      </c>
      <c r="G155" s="40">
        <f t="shared" si="68"/>
        <v>711.22313497389121</v>
      </c>
      <c r="H155" s="40">
        <f t="shared" si="68"/>
        <v>716.34799186036355</v>
      </c>
      <c r="I155" s="40">
        <f t="shared" si="68"/>
        <v>719.63482460824684</v>
      </c>
      <c r="J155" s="40">
        <f t="shared" si="68"/>
        <v>725.32049021433943</v>
      </c>
      <c r="K155" s="40">
        <f t="shared" si="68"/>
        <v>729.86728873124957</v>
      </c>
      <c r="L155" s="40">
        <f t="shared" si="68"/>
        <v>715.53475641345722</v>
      </c>
      <c r="M155" s="40">
        <f t="shared" si="68"/>
        <v>734.26554818130228</v>
      </c>
      <c r="N155" s="40">
        <f t="shared" si="68"/>
        <v>714.40692775127695</v>
      </c>
      <c r="O155" s="40">
        <f>(0.677*O149-48.98)/(-0.0429-0.008314*LN(O$38*(O$52-4)/(8-O$52)))-273.15</f>
        <v>739.34923913935381</v>
      </c>
      <c r="P155" s="40">
        <f>(0.677*P149-48.98)/(-0.0429-0.008314*LN(P$38*(P$52-4)/(8-P$52)))-273.15</f>
        <v>745.41672726698607</v>
      </c>
      <c r="Q155" s="40">
        <f>(0.677*Q149-48.98)/(-0.0429-0.008314*LN(Q$38*(Q$52-4)/(8-Q$52)))-273.15</f>
        <v>762.28807238196907</v>
      </c>
      <c r="R155" s="40">
        <f>(0.677*R149-48.98)/(-0.0429-0.008314*LN(R$38*(R$52-4)/(8-R$52)))-273.15</f>
        <v>752.22749035623531</v>
      </c>
      <c r="S155" s="40">
        <f>(0.677*S149-48.98)/(-0.0429-0.008314*LN(S$38*(S$52-4)/(8-S$52)))-273.15</f>
        <v>787.98647965776252</v>
      </c>
    </row>
    <row r="156" spans="1:19">
      <c r="A156" s="18" t="s">
        <v>124</v>
      </c>
      <c r="B156" s="20">
        <f t="shared" ref="B156:N156" si="69">4.76*B$55-3.01-((B155-675)/85)*(0.53*B$55+0.005294*(B155-675))</f>
        <v>0.49510971695803058</v>
      </c>
      <c r="C156" s="20">
        <f t="shared" si="69"/>
        <v>1.1083475808306344</v>
      </c>
      <c r="D156" s="20">
        <f t="shared" si="69"/>
        <v>1.5628345293100618</v>
      </c>
      <c r="E156" s="20">
        <f t="shared" si="69"/>
        <v>1.9219660731572421</v>
      </c>
      <c r="F156" s="20">
        <f t="shared" si="69"/>
        <v>1.9229723967468275</v>
      </c>
      <c r="G156" s="20">
        <f t="shared" si="69"/>
        <v>1.9578259893132524</v>
      </c>
      <c r="H156" s="20">
        <f t="shared" si="69"/>
        <v>1.9941054146417714</v>
      </c>
      <c r="I156" s="20">
        <f t="shared" si="69"/>
        <v>1.995307554277344</v>
      </c>
      <c r="J156" s="20">
        <f t="shared" si="69"/>
        <v>1.9895142951664961</v>
      </c>
      <c r="K156" s="20">
        <f t="shared" si="69"/>
        <v>2.0636094492329469</v>
      </c>
      <c r="L156" s="20">
        <f t="shared" si="69"/>
        <v>2.176010525866614</v>
      </c>
      <c r="M156" s="20">
        <f t="shared" si="69"/>
        <v>2.0500251424090061</v>
      </c>
      <c r="N156" s="20">
        <f t="shared" si="69"/>
        <v>2.2758014211383464</v>
      </c>
      <c r="O156" s="20">
        <f>4.76*O$55-3.01-((O155-675)/85)*(0.53*O$55+0.005294*(O155-675))</f>
        <v>2.0766952128467331</v>
      </c>
      <c r="P156" s="20">
        <f>4.76*P$55-3.01-((P155-675)/85)*(0.53*P$55+0.005294*(P155-675))</f>
        <v>2.0859227599562207</v>
      </c>
      <c r="Q156" s="20">
        <f>4.76*Q$55-3.01-((Q155-675)/85)*(0.53*Q$55+0.005294*(Q155-675))</f>
        <v>1.8642021941680655</v>
      </c>
      <c r="R156" s="20">
        <f>4.76*R$55-3.01-((R155-675)/85)*(0.53*R$55+0.005294*(R155-675))</f>
        <v>2.3391793993892041</v>
      </c>
      <c r="S156" s="20">
        <f>4.76*S$55-3.01-((S155-675)/85)*(0.53*S$55+0.005294*(S155-675))</f>
        <v>1.7269186107980279</v>
      </c>
    </row>
    <row r="157" spans="1:19">
      <c r="A157" s="13" t="s">
        <v>126</v>
      </c>
      <c r="B157" s="12"/>
      <c r="C157" s="12"/>
      <c r="D157" s="12"/>
      <c r="E157" s="12"/>
      <c r="F157" s="12"/>
      <c r="G157" s="12"/>
      <c r="H157" s="12"/>
      <c r="I157" s="12"/>
      <c r="J157" s="12"/>
      <c r="K157" s="12"/>
      <c r="L157" s="12"/>
      <c r="M157" s="12"/>
      <c r="N157" s="12"/>
      <c r="O157" s="12"/>
      <c r="P157" s="12"/>
      <c r="Q157" s="12"/>
      <c r="R157" s="12"/>
      <c r="S157" s="12"/>
    </row>
    <row r="158" spans="1:19">
      <c r="A158" s="38" t="s">
        <v>119</v>
      </c>
      <c r="B158" s="39">
        <f t="shared" ref="B158:N158" si="70">((-76.95+B152*0.79+39.4*B$96+22.4*B$99+(41.5-2.89*B152)*B$94)/(-0.065-0.0083144*LN(B$100)))-273.15</f>
        <v>702.44874366842816</v>
      </c>
      <c r="C158" s="39">
        <f t="shared" si="70"/>
        <v>707.13216900590203</v>
      </c>
      <c r="D158" s="39">
        <f t="shared" si="70"/>
        <v>695.28701638710925</v>
      </c>
      <c r="E158" s="39">
        <f t="shared" si="70"/>
        <v>722.84269876263124</v>
      </c>
      <c r="F158" s="39">
        <f t="shared" si="70"/>
        <v>748.06304201015416</v>
      </c>
      <c r="G158" s="39">
        <f t="shared" si="70"/>
        <v>755.19949093727189</v>
      </c>
      <c r="H158" s="39">
        <f t="shared" si="70"/>
        <v>755.44215336634886</v>
      </c>
      <c r="I158" s="39">
        <f t="shared" si="70"/>
        <v>765.0128668239887</v>
      </c>
      <c r="J158" s="39">
        <f t="shared" si="70"/>
        <v>778.78577057695099</v>
      </c>
      <c r="K158" s="39">
        <f t="shared" si="70"/>
        <v>789.48688245122219</v>
      </c>
      <c r="L158" s="39">
        <f t="shared" si="70"/>
        <v>738.05538186198305</v>
      </c>
      <c r="M158" s="39">
        <f t="shared" si="70"/>
        <v>756.71436596819001</v>
      </c>
      <c r="N158" s="39">
        <f t="shared" si="70"/>
        <v>711.22056027162125</v>
      </c>
      <c r="O158" s="39">
        <f>((-76.95+O152*0.79+39.4*O$96+22.4*O$99+(41.5-2.89*O152)*O$94)/(-0.065-0.0083144*LN(O$100)))-273.15</f>
        <v>746.89454359224783</v>
      </c>
      <c r="P158" s="39">
        <f>((-76.95+P152*0.79+39.4*P$96+22.4*P$99+(41.5-2.89*P152)*P$94)/(-0.065-0.0083144*LN(P$100)))-273.15</f>
        <v>740.97914663530025</v>
      </c>
      <c r="Q158" s="39">
        <f>((-76.95+Q152*0.79+39.4*Q$96+22.4*Q$99+(41.5-2.89*Q152)*Q$94)/(-0.065-0.0083144*LN(Q$100)))-273.15</f>
        <v>797.48323325573836</v>
      </c>
      <c r="R158" s="39">
        <f>((-76.95+R152*0.79+39.4*R$96+22.4*R$99+(41.5-2.89*R152)*R$94)/(-0.065-0.0083144*LN(R$100)))-273.15</f>
        <v>743.31825220829364</v>
      </c>
      <c r="S158" s="39">
        <f>((-76.95+S152*0.79+39.4*S$96+22.4*S$99+(41.5-2.89*S152)*S$94)/(-0.065-0.0083144*LN(S$100)))-273.15</f>
        <v>777.4260177688742</v>
      </c>
    </row>
    <row r="159" spans="1:19">
      <c r="A159" s="18" t="s">
        <v>120</v>
      </c>
      <c r="B159" s="20">
        <f t="shared" ref="B159:N159" si="71">4.76*B$55-3.01-((B158-675)/85)*(0.53*B$55+0.005294*(B158-675))</f>
        <v>0.24448180153963348</v>
      </c>
      <c r="C159" s="20">
        <f t="shared" si="71"/>
        <v>0.80204070108949432</v>
      </c>
      <c r="D159" s="20">
        <f t="shared" si="71"/>
        <v>1.4084234300274536</v>
      </c>
      <c r="E159" s="20">
        <f t="shared" si="71"/>
        <v>1.6925352356137897</v>
      </c>
      <c r="F159" s="20">
        <f t="shared" si="71"/>
        <v>1.4270597684692681</v>
      </c>
      <c r="G159" s="20">
        <f t="shared" si="71"/>
        <v>1.3335748263326246</v>
      </c>
      <c r="H159" s="20">
        <f t="shared" si="71"/>
        <v>1.4208568140102154</v>
      </c>
      <c r="I159" s="20">
        <f t="shared" si="71"/>
        <v>1.2909221125901909</v>
      </c>
      <c r="J159" s="20">
        <f t="shared" si="71"/>
        <v>1.0896688372273957</v>
      </c>
      <c r="K159" s="20">
        <f t="shared" si="71"/>
        <v>0.99205643054394788</v>
      </c>
      <c r="L159" s="20">
        <f t="shared" si="71"/>
        <v>1.8659536383295956</v>
      </c>
      <c r="M159" s="20">
        <f t="shared" si="71"/>
        <v>1.6846157511220163</v>
      </c>
      <c r="N159" s="20">
        <f t="shared" si="71"/>
        <v>2.3144991779017401</v>
      </c>
      <c r="O159" s="20">
        <f>4.76*O$55-3.01-((O158-675)/85)*(0.53*O$55+0.005294*(O158-675))</f>
        <v>1.9549809348144556</v>
      </c>
      <c r="P159" s="20">
        <f>4.76*P$55-3.01-((P158-675)/85)*(0.53*P$55+0.005294*(P158-675))</f>
        <v>2.1582302512319487</v>
      </c>
      <c r="Q159" s="20">
        <f>4.76*Q$55-3.01-((Q158-675)/85)*(0.53*Q$55+0.005294*(Q158-675))</f>
        <v>1.1259439758937828</v>
      </c>
      <c r="R159" s="20">
        <f>4.76*R$55-3.01-((R158-675)/85)*(0.53*R$55+0.005294*(R158-675))</f>
        <v>2.4942179717122666</v>
      </c>
      <c r="S159" s="20">
        <f>4.76*S$55-3.01-((S158-675)/85)*(0.53*S$55+0.005294*(S158-675))</f>
        <v>1.9584231843916218</v>
      </c>
    </row>
    <row r="160" spans="1:19">
      <c r="A160" s="38" t="s">
        <v>121</v>
      </c>
      <c r="B160" s="39">
        <f t="shared" ref="B160:N160" si="72">((78.44+3-33.6*B$97-(66.8-2.92*B154)*B$94+78.5*B$93+9.4*B$96)/(0.0721-0.0083144*LN((27*B$97*B$92*B$39)/(64*B$98*B$93*B$38))))-273.15</f>
        <v>613.06268720821402</v>
      </c>
      <c r="C160" s="39">
        <f t="shared" si="72"/>
        <v>650.42195222590499</v>
      </c>
      <c r="D160" s="39">
        <f t="shared" si="72"/>
        <v>669.78908517563741</v>
      </c>
      <c r="E160" s="39">
        <f t="shared" si="72"/>
        <v>711.63968592142623</v>
      </c>
      <c r="F160" s="39">
        <f t="shared" si="72"/>
        <v>709.3942639587101</v>
      </c>
      <c r="G160" s="39">
        <f t="shared" si="72"/>
        <v>720.80405444440987</v>
      </c>
      <c r="H160" s="39">
        <f t="shared" si="72"/>
        <v>728.80882997508695</v>
      </c>
      <c r="I160" s="39">
        <f t="shared" si="72"/>
        <v>729.74048771012542</v>
      </c>
      <c r="J160" s="39">
        <f t="shared" si="72"/>
        <v>728.06860434674377</v>
      </c>
      <c r="K160" s="39">
        <f t="shared" si="72"/>
        <v>738.30882523357525</v>
      </c>
      <c r="L160" s="39">
        <f t="shared" si="72"/>
        <v>744.07421711411996</v>
      </c>
      <c r="M160" s="39">
        <f t="shared" si="72"/>
        <v>744.58953115497286</v>
      </c>
      <c r="N160" s="39">
        <f t="shared" si="72"/>
        <v>713.09579611198831</v>
      </c>
      <c r="O160" s="39">
        <f>((78.44+3-33.6*O$97-(66.8-2.92*O154)*O$94+78.5*O$93+9.4*O$96)/(0.0721-0.0083144*LN((27*O$97*O$92*O$39)/(64*O$98*O$93*O$38))))-273.15</f>
        <v>729.96360761601022</v>
      </c>
      <c r="P160" s="39">
        <f>((78.44+3-33.6*P$97-(66.8-2.92*P154)*P$94+78.5*P$93+9.4*P$96)/(0.0721-0.0083144*LN((27*P$97*P$92*P$39)/(64*P$98*P$93*P$38))))-273.15</f>
        <v>732.03268036745214</v>
      </c>
      <c r="Q160" s="39">
        <f>((78.44+3-33.6*Q$97-(66.8-2.92*Q154)*Q$94+78.5*Q$93+9.4*Q$96)/(0.0721-0.0083144*LN((27*Q$97*Q$92*Q$39)/(64*Q$98*Q$93*Q$38))))-273.15</f>
        <v>773.17438017348616</v>
      </c>
      <c r="R160" s="39">
        <f>((78.44+3-33.6*R$97-(66.8-2.92*R154)*R$94+78.5*R$93+9.4*R$96)/(0.0721-0.0083144*LN((27*R$97*R$92*R$39)/(64*R$98*R$93*R$38))))-273.15</f>
        <v>738.40118835542557</v>
      </c>
      <c r="S160" s="39">
        <f>((78.44+3-33.6*S$97-(66.8-2.92*S154)*S$94+78.5*S$93+9.4*S$96)/(0.0721-0.0083144*LN((27*S$97*S$92*S$39)/(64*S$98*S$93*S$38))))-273.15</f>
        <v>765.86943299729603</v>
      </c>
    </row>
    <row r="161" spans="1:19">
      <c r="A161" s="18" t="s">
        <v>122</v>
      </c>
      <c r="B161" s="20">
        <f t="shared" ref="B161:N161" si="73">4.76*B$55-3.01-((B160-675)/85)*(0.53*B$55+0.005294*(B160-675))</f>
        <v>0.45345735199202775</v>
      </c>
      <c r="C161" s="20">
        <f t="shared" si="73"/>
        <v>1.1293364689511185</v>
      </c>
      <c r="D161" s="20">
        <f t="shared" si="73"/>
        <v>1.5848520208842989</v>
      </c>
      <c r="E161" s="20">
        <f t="shared" si="73"/>
        <v>1.8273397011134644</v>
      </c>
      <c r="F161" s="20">
        <f t="shared" si="73"/>
        <v>1.9530219913756832</v>
      </c>
      <c r="G161" s="20">
        <f t="shared" si="73"/>
        <v>1.8423478789146168</v>
      </c>
      <c r="H161" s="20">
        <f t="shared" si="73"/>
        <v>1.8320585321765956</v>
      </c>
      <c r="I161" s="20">
        <f t="shared" si="73"/>
        <v>1.8606419272589729</v>
      </c>
      <c r="J161" s="20">
        <f t="shared" si="73"/>
        <v>1.9519429603226113</v>
      </c>
      <c r="K161" s="20">
        <f t="shared" si="73"/>
        <v>1.9387956008611473</v>
      </c>
      <c r="L161" s="20">
        <f t="shared" si="73"/>
        <v>1.7723896994077537</v>
      </c>
      <c r="M161" s="20">
        <f t="shared" si="73"/>
        <v>1.8897733723728096</v>
      </c>
      <c r="N161" s="20">
        <f t="shared" si="73"/>
        <v>2.2918779690623361</v>
      </c>
      <c r="O161" s="20">
        <f>4.76*O$55-3.01-((O160-675)/85)*(0.53*O$55+0.005294*(O160-675))</f>
        <v>2.2181989092576133</v>
      </c>
      <c r="P161" s="20">
        <f>4.76*P$55-3.01-((P160-675)/85)*(0.53*P$55+0.005294*(P160-675))</f>
        <v>2.2965494182571891</v>
      </c>
      <c r="Q161" s="20">
        <f>4.76*Q$55-3.01-((Q160-675)/85)*(0.53*Q$55+0.005294*(Q160-675))</f>
        <v>1.6523316094764864</v>
      </c>
      <c r="R161" s="20">
        <f>4.76*R$55-3.01-((R160-675)/85)*(0.53*R$55+0.005294*(R160-675))</f>
        <v>2.575550468521203</v>
      </c>
      <c r="S161" s="20">
        <f>4.76*S$55-3.01-((S160-675)/85)*(0.53*S$55+0.005294*(S160-675))</f>
        <v>2.1958453720082023</v>
      </c>
    </row>
    <row r="162" spans="1:19">
      <c r="A162" t="s">
        <v>123</v>
      </c>
      <c r="B162" s="40">
        <f t="shared" ref="B162:N162" si="74">(0.677*B156-48.98)/(-0.0429-0.008314*LN(B$38*(B$52-4)/(8-B$52)))-273.15</f>
        <v>637.16729424503922</v>
      </c>
      <c r="C162" s="40">
        <f t="shared" si="74"/>
        <v>658.13702648227479</v>
      </c>
      <c r="D162" s="40">
        <f t="shared" si="74"/>
        <v>673.73633860780399</v>
      </c>
      <c r="E162" s="40">
        <f t="shared" si="74"/>
        <v>702.92470280397504</v>
      </c>
      <c r="F162" s="40">
        <f t="shared" si="74"/>
        <v>712.14158009892424</v>
      </c>
      <c r="G162" s="40">
        <f t="shared" si="74"/>
        <v>711.32130410790717</v>
      </c>
      <c r="H162" s="40">
        <f t="shared" si="74"/>
        <v>716.48202413548927</v>
      </c>
      <c r="I162" s="40">
        <f t="shared" si="74"/>
        <v>719.79501983363366</v>
      </c>
      <c r="J162" s="40">
        <f t="shared" si="74"/>
        <v>725.53380646636276</v>
      </c>
      <c r="K162" s="40">
        <f t="shared" si="74"/>
        <v>730.13880358035078</v>
      </c>
      <c r="L162" s="40">
        <f t="shared" si="74"/>
        <v>715.6721417560351</v>
      </c>
      <c r="M162" s="40">
        <f t="shared" si="74"/>
        <v>734.59464063588985</v>
      </c>
      <c r="N162" s="40">
        <f t="shared" si="74"/>
        <v>714.54091270079505</v>
      </c>
      <c r="O162" s="40">
        <f>(0.677*O156-48.98)/(-0.0429-0.008314*LN(O$38*(O$52-4)/(8-O$52)))-273.15</f>
        <v>739.76114697845264</v>
      </c>
      <c r="P162" s="40">
        <f>(0.677*P156-48.98)/(-0.0429-0.008314*LN(P$38*(P$52-4)/(8-P$52)))-273.15</f>
        <v>745.94335917726403</v>
      </c>
      <c r="Q162" s="40">
        <f>(0.677*Q156-48.98)/(-0.0429-0.008314*LN(Q$38*(Q$52-4)/(8-Q$52)))-273.15</f>
        <v>763.19752041069626</v>
      </c>
      <c r="R162" s="40">
        <f>(0.677*R156-48.98)/(-0.0429-0.008314*LN(R$38*(R$52-4)/(8-R$52)))-273.15</f>
        <v>752.95959127700951</v>
      </c>
      <c r="S162" s="40">
        <f>(0.677*S156-48.98)/(-0.0429-0.008314*LN(S$38*(S$52-4)/(8-S$52)))-273.15</f>
        <v>789.93170686094538</v>
      </c>
    </row>
    <row r="163" spans="1:19">
      <c r="A163" s="18" t="s">
        <v>124</v>
      </c>
      <c r="B163" s="20">
        <f t="shared" ref="B163:N163" si="75">4.76*B$55-3.01-((B162-675)/85)*(0.53*B$55+0.005294*(B162-675))</f>
        <v>0.49510971557995209</v>
      </c>
      <c r="C163" s="20">
        <f t="shared" si="75"/>
        <v>1.1083527057965987</v>
      </c>
      <c r="D163" s="20">
        <f t="shared" si="75"/>
        <v>1.5628377830811533</v>
      </c>
      <c r="E163" s="20">
        <f t="shared" si="75"/>
        <v>1.9213947310636861</v>
      </c>
      <c r="F163" s="20">
        <f t="shared" si="75"/>
        <v>1.9218002396476468</v>
      </c>
      <c r="G163" s="20">
        <f t="shared" si="75"/>
        <v>1.9567007435123536</v>
      </c>
      <c r="H163" s="20">
        <f t="shared" si="75"/>
        <v>1.9924652951237445</v>
      </c>
      <c r="I163" s="20">
        <f t="shared" si="75"/>
        <v>1.9932720606448691</v>
      </c>
      <c r="J163" s="20">
        <f t="shared" si="75"/>
        <v>1.986631580713329</v>
      </c>
      <c r="K163" s="20">
        <f t="shared" si="75"/>
        <v>2.0597330776849674</v>
      </c>
      <c r="L163" s="20">
        <f t="shared" si="75"/>
        <v>2.1743105739597581</v>
      </c>
      <c r="M163" s="20">
        <f t="shared" si="75"/>
        <v>2.0451217384824356</v>
      </c>
      <c r="N163" s="20">
        <f t="shared" si="75"/>
        <v>2.2741464943614531</v>
      </c>
      <c r="O163" s="20">
        <f>4.76*O$55-3.01-((O162-675)/85)*(0.53*O$55+0.005294*(O162-675))</f>
        <v>2.0702336787980733</v>
      </c>
      <c r="P163" s="20">
        <f>4.76*P$55-3.01-((P162-675)/85)*(0.53*P$55+0.005294*(P162-675))</f>
        <v>2.077178809822493</v>
      </c>
      <c r="Q163" s="20">
        <f>4.76*Q$55-3.01-((Q162-675)/85)*(0.53*Q$55+0.005294*(Q162-675))</f>
        <v>1.8470675260756879</v>
      </c>
      <c r="R163" s="20">
        <f>4.76*R$55-3.01-((R162-675)/85)*(0.53*R$55+0.005294*(R162-675))</f>
        <v>2.3259997625098165</v>
      </c>
      <c r="S163" s="20">
        <f>4.76*S$55-3.01-((S162-675)/85)*(0.53*S$55+0.005294*(S162-675))</f>
        <v>1.6827605790157825</v>
      </c>
    </row>
    <row r="164" spans="1:19">
      <c r="A164" s="13" t="s">
        <v>127</v>
      </c>
      <c r="B164" s="12"/>
      <c r="C164" s="12"/>
      <c r="D164" s="12"/>
      <c r="E164" s="12"/>
      <c r="F164" s="12"/>
      <c r="G164" s="12"/>
      <c r="H164" s="12"/>
      <c r="I164" s="12"/>
      <c r="J164" s="12"/>
      <c r="K164" s="12"/>
      <c r="L164" s="12"/>
      <c r="M164" s="12"/>
      <c r="N164" s="12"/>
      <c r="O164" s="12"/>
      <c r="P164" s="12"/>
      <c r="Q164" s="12"/>
      <c r="R164" s="12"/>
      <c r="S164" s="12"/>
    </row>
    <row r="165" spans="1:19">
      <c r="A165" s="38" t="s">
        <v>119</v>
      </c>
      <c r="B165" s="39">
        <f t="shared" ref="B165:N165" si="76">((-76.95+B159*0.79+39.4*B$96+22.4*B$99+(41.5-2.89*B159)*B$94)/(-0.065-0.0083144*LN(B$100)))-273.15</f>
        <v>702.44975891420461</v>
      </c>
      <c r="C165" s="39">
        <f t="shared" si="76"/>
        <v>707.13416008150546</v>
      </c>
      <c r="D165" s="39">
        <f t="shared" si="76"/>
        <v>695.2878492470137</v>
      </c>
      <c r="E165" s="39">
        <f t="shared" si="76"/>
        <v>722.8514530015841</v>
      </c>
      <c r="F165" s="39">
        <f t="shared" si="76"/>
        <v>748.10199234222307</v>
      </c>
      <c r="G165" s="39">
        <f t="shared" si="76"/>
        <v>755.25339391796081</v>
      </c>
      <c r="H165" s="39">
        <f t="shared" si="76"/>
        <v>755.49722936957971</v>
      </c>
      <c r="I165" s="39">
        <f t="shared" si="76"/>
        <v>765.09947236993332</v>
      </c>
      <c r="J165" s="39">
        <f t="shared" si="76"/>
        <v>778.93997715687158</v>
      </c>
      <c r="K165" s="39">
        <f t="shared" si="76"/>
        <v>789.71973970444003</v>
      </c>
      <c r="L165" s="39">
        <f t="shared" si="76"/>
        <v>738.07364780370608</v>
      </c>
      <c r="M165" s="39">
        <f t="shared" si="76"/>
        <v>756.77375891816007</v>
      </c>
      <c r="N165" s="39">
        <f t="shared" si="76"/>
        <v>711.22390129892426</v>
      </c>
      <c r="O165" s="39">
        <f>((-76.95+O159*0.79+39.4*O$96+22.4*O$99+(41.5-2.89*O159)*O$94)/(-0.065-0.0083144*LN(O$100)))-273.15</f>
        <v>746.92499029336409</v>
      </c>
      <c r="P165" s="39">
        <f>((-76.95+P159*0.79+39.4*P$96+22.4*P$99+(41.5-2.89*P159)*P$94)/(-0.065-0.0083144*LN(P$100)))-273.15</f>
        <v>741.0030413645145</v>
      </c>
      <c r="Q165" s="39">
        <f>((-76.95+Q159*0.79+39.4*Q$96+22.4*Q$99+(41.5-2.89*Q159)*Q$94)/(-0.065-0.0083144*LN(Q$100)))-273.15</f>
        <v>797.76699405885154</v>
      </c>
      <c r="R165" s="39">
        <f>((-76.95+R159*0.79+39.4*R$96+22.4*R$99+(41.5-2.89*R159)*R$94)/(-0.065-0.0083144*LN(R$100)))-273.15</f>
        <v>743.34028003940421</v>
      </c>
      <c r="S165" s="39">
        <f>((-76.95+S159*0.79+39.4*S$96+22.4*S$99+(41.5-2.89*S159)*S$94)/(-0.065-0.0083144*LN(S$100)))-273.15</f>
        <v>777.54168802113179</v>
      </c>
    </row>
    <row r="166" spans="1:19">
      <c r="A166" s="18" t="s">
        <v>120</v>
      </c>
      <c r="B166" s="20">
        <f t="shared" ref="B166:N166" si="77">4.76*B$55-3.01-((B165-675)/85)*(0.53*B$55+0.005294*(B165-675))</f>
        <v>0.24447377588379149</v>
      </c>
      <c r="C166" s="20">
        <f t="shared" si="77"/>
        <v>0.80202217703412593</v>
      </c>
      <c r="D166" s="20">
        <f t="shared" si="77"/>
        <v>1.4084163445112521</v>
      </c>
      <c r="E166" s="20">
        <f t="shared" si="77"/>
        <v>1.6924237838977518</v>
      </c>
      <c r="F166" s="20">
        <f t="shared" si="77"/>
        <v>1.4264360748372775</v>
      </c>
      <c r="G166" s="20">
        <f t="shared" si="77"/>
        <v>1.3326618466169171</v>
      </c>
      <c r="H166" s="20">
        <f t="shared" si="77"/>
        <v>1.4199149270204132</v>
      </c>
      <c r="I166" s="20">
        <f t="shared" si="77"/>
        <v>1.2893325326960334</v>
      </c>
      <c r="J166" s="20">
        <f t="shared" si="77"/>
        <v>1.0865584887423998</v>
      </c>
      <c r="K166" s="20">
        <f t="shared" si="77"/>
        <v>0.98700321386802536</v>
      </c>
      <c r="L166" s="20">
        <f t="shared" si="77"/>
        <v>1.8656765173135381</v>
      </c>
      <c r="M166" s="20">
        <f t="shared" si="77"/>
        <v>1.6835657248024547</v>
      </c>
      <c r="N166" s="20">
        <f t="shared" si="77"/>
        <v>2.3144592641808051</v>
      </c>
      <c r="O166" s="20">
        <f>4.76*O$55-3.01-((O165-675)/85)*(0.53*O$55+0.005294*(O165-675))</f>
        <v>1.9544754293192348</v>
      </c>
      <c r="P166" s="20">
        <f>4.76*P$55-3.01-((P165-675)/85)*(0.53*P$55+0.005294*(P165-675))</f>
        <v>2.1578474706901423</v>
      </c>
      <c r="Q166" s="20">
        <f>4.76*Q$55-3.01-((Q165-675)/85)*(0.53*Q$55+0.005294*(Q165-675))</f>
        <v>1.1193647435255978</v>
      </c>
      <c r="R166" s="20">
        <f>4.76*R$55-3.01-((R165-675)/85)*(0.53*R$55+0.005294*(R165-675))</f>
        <v>2.4938468361354831</v>
      </c>
      <c r="S166" s="20">
        <f>4.76*S$55-3.01-((S165-675)/85)*(0.53*S$55+0.005294*(S165-675))</f>
        <v>1.9559627281547503</v>
      </c>
    </row>
    <row r="167" spans="1:19">
      <c r="A167" s="38" t="s">
        <v>121</v>
      </c>
      <c r="B167" s="39">
        <f t="shared" ref="B167:N167" si="78">((78.44+3-33.6*B$97-(66.8-2.92*B161)*B$94+78.5*B$93+9.4*B$96)/(0.0721-0.0083144*LN((27*B$97*B$92*B$39)/(64*B$98*B$93*B$38))))-273.15</f>
        <v>613.06268720822379</v>
      </c>
      <c r="C167" s="39">
        <f t="shared" si="78"/>
        <v>650.42195222582131</v>
      </c>
      <c r="D167" s="39">
        <f t="shared" si="78"/>
        <v>669.78908517437014</v>
      </c>
      <c r="E167" s="39">
        <f t="shared" si="78"/>
        <v>711.63968659823149</v>
      </c>
      <c r="F167" s="39">
        <f t="shared" si="78"/>
        <v>709.39426411612658</v>
      </c>
      <c r="G167" s="39">
        <f t="shared" si="78"/>
        <v>720.80405501567589</v>
      </c>
      <c r="H167" s="39">
        <f t="shared" si="78"/>
        <v>728.8088313566783</v>
      </c>
      <c r="I167" s="39">
        <f t="shared" si="78"/>
        <v>729.74048870336037</v>
      </c>
      <c r="J167" s="39">
        <f t="shared" si="78"/>
        <v>728.06860496071465</v>
      </c>
      <c r="K167" s="39">
        <f t="shared" si="78"/>
        <v>738.30882677259683</v>
      </c>
      <c r="L167" s="39">
        <f t="shared" si="78"/>
        <v>744.0742592044561</v>
      </c>
      <c r="M167" s="39">
        <f t="shared" si="78"/>
        <v>744.58953627120468</v>
      </c>
      <c r="N167" s="39">
        <f t="shared" si="78"/>
        <v>713.09580941300317</v>
      </c>
      <c r="O167" s="39">
        <f>((78.44+3-33.6*O$97-(66.8-2.92*O161)*O$94+78.5*O$93+9.4*O$96)/(0.0721-0.0083144*LN((27*O$97*O$92*O$39)/(64*O$98*O$93*O$38))))-273.15</f>
        <v>729.96362421636707</v>
      </c>
      <c r="P167" s="39">
        <f>((78.44+3-33.6*P$97-(66.8-2.92*P161)*P$94+78.5*P$93+9.4*P$96)/(0.0721-0.0083144*LN((27*P$97*P$92*P$39)/(64*P$98*P$93*P$38))))-273.15</f>
        <v>732.03269661746083</v>
      </c>
      <c r="Q167" s="39">
        <f>((78.44+3-33.6*Q$97-(66.8-2.92*Q161)*Q$94+78.5*Q$93+9.4*Q$96)/(0.0721-0.0083144*LN((27*Q$97*Q$92*Q$39)/(64*Q$98*Q$93*Q$38))))-273.15</f>
        <v>773.17439888309138</v>
      </c>
      <c r="R167" s="39">
        <f>((78.44+3-33.6*R$97-(66.8-2.92*R161)*R$94+78.5*R$93+9.4*R$96)/(0.0721-0.0083144*LN((27*R$97*R$92*R$39)/(64*R$98*R$93*R$38))))-273.15</f>
        <v>738.40129664691335</v>
      </c>
      <c r="S167" s="39">
        <f>((78.44+3-33.6*S$97-(66.8-2.92*S161)*S$94+78.5*S$93+9.4*S$96)/(0.0721-0.0083144*LN((27*S$97*S$92*S$39)/(64*S$98*S$93*S$38))))-273.15</f>
        <v>765.8695316718123</v>
      </c>
    </row>
    <row r="168" spans="1:19">
      <c r="A168" s="18" t="s">
        <v>122</v>
      </c>
      <c r="B168" s="20">
        <f t="shared" ref="B168:N168" si="79">4.76*B$55-3.01-((B167-675)/85)*(0.53*B$55+0.005294*(B167-675))</f>
        <v>0.45345735199205933</v>
      </c>
      <c r="C168" s="20">
        <f t="shared" si="79"/>
        <v>1.1293364689513059</v>
      </c>
      <c r="D168" s="20">
        <f t="shared" si="79"/>
        <v>1.584852020891055</v>
      </c>
      <c r="E168" s="20">
        <f t="shared" si="79"/>
        <v>1.8273396934417914</v>
      </c>
      <c r="F168" s="20">
        <f t="shared" si="79"/>
        <v>1.953021989613666</v>
      </c>
      <c r="G168" s="20">
        <f t="shared" si="79"/>
        <v>1.8423478716883026</v>
      </c>
      <c r="H168" s="20">
        <f t="shared" si="79"/>
        <v>1.8320585131374607</v>
      </c>
      <c r="I168" s="20">
        <f t="shared" si="79"/>
        <v>1.8606419133982171</v>
      </c>
      <c r="J168" s="20">
        <f t="shared" si="79"/>
        <v>1.9519429518235116</v>
      </c>
      <c r="K168" s="20">
        <f t="shared" si="79"/>
        <v>1.938795577296514</v>
      </c>
      <c r="L168" s="20">
        <f t="shared" si="79"/>
        <v>1.7723890293270741</v>
      </c>
      <c r="M168" s="20">
        <f t="shared" si="79"/>
        <v>1.8897732896674704</v>
      </c>
      <c r="N168" s="20">
        <f t="shared" si="79"/>
        <v>2.2918778070570083</v>
      </c>
      <c r="O168" s="20">
        <f>4.76*O$55-3.01-((O167-675)/85)*(0.53*O$55+0.005294*(O167-675))</f>
        <v>2.2181986686840451</v>
      </c>
      <c r="P168" s="20">
        <f>4.76*P$55-3.01-((P167-675)/85)*(0.53*P$55+0.005294*(P167-675))</f>
        <v>2.2965491760743078</v>
      </c>
      <c r="Q168" s="20">
        <f>4.76*Q$55-3.01-((Q167-675)/85)*(0.53*Q$55+0.005294*(Q167-675))</f>
        <v>1.6523312326623802</v>
      </c>
      <c r="R168" s="20">
        <f>4.76*R$55-3.01-((R167-675)/85)*(0.53*R$55+0.005294*(R167-675))</f>
        <v>2.5755487104492971</v>
      </c>
      <c r="S168" s="20">
        <f>4.76*S$55-3.01-((S167-675)/85)*(0.53*S$55+0.005294*(S167-675))</f>
        <v>2.1958434158297395</v>
      </c>
    </row>
    <row r="169" spans="1:19">
      <c r="A169" t="s">
        <v>123</v>
      </c>
      <c r="B169" s="40">
        <f t="shared" ref="B169:N169" si="80">(0.677*B163-48.98)/(-0.0429-0.008314*LN(B$38*(B$52-4)/(8-B$52)))-273.15</f>
        <v>637.16729426249833</v>
      </c>
      <c r="C169" s="40">
        <f t="shared" si="80"/>
        <v>658.13695948623865</v>
      </c>
      <c r="D169" s="40">
        <f t="shared" si="80"/>
        <v>673.73629508278862</v>
      </c>
      <c r="E169" s="40">
        <f t="shared" si="80"/>
        <v>702.93262129388165</v>
      </c>
      <c r="F169" s="40">
        <f t="shared" si="80"/>
        <v>712.15797919415377</v>
      </c>
      <c r="G169" s="40">
        <f t="shared" si="80"/>
        <v>711.33704157162686</v>
      </c>
      <c r="H169" s="40">
        <f t="shared" si="80"/>
        <v>716.5050946568964</v>
      </c>
      <c r="I169" s="40">
        <f t="shared" si="80"/>
        <v>719.82374817438892</v>
      </c>
      <c r="J169" s="40">
        <f t="shared" si="80"/>
        <v>725.57472400170548</v>
      </c>
      <c r="K169" s="40">
        <f t="shared" si="80"/>
        <v>730.1941371632671</v>
      </c>
      <c r="L169" s="40">
        <f t="shared" si="80"/>
        <v>715.69609626841475</v>
      </c>
      <c r="M169" s="40">
        <f t="shared" si="80"/>
        <v>734.66493195070393</v>
      </c>
      <c r="N169" s="40">
        <f t="shared" si="80"/>
        <v>714.56423924472756</v>
      </c>
      <c r="O169" s="40">
        <f>(0.677*O163-48.98)/(-0.0429-0.008314*LN(O$38*(O$52-4)/(8-O$52)))-273.15</f>
        <v>739.8542846297936</v>
      </c>
      <c r="P169" s="40">
        <f>(0.677*P163-48.98)/(-0.0429-0.008314*LN(P$38*(P$52-4)/(8-P$52)))-273.15</f>
        <v>746.07018186999949</v>
      </c>
      <c r="Q169" s="40">
        <f>(0.677*Q163-48.98)/(-0.0429-0.008314*LN(Q$38*(Q$52-4)/(8-Q$52)))-273.15</f>
        <v>763.44945519572764</v>
      </c>
      <c r="R169" s="40">
        <f>(0.677*R163-48.98)/(-0.0429-0.008314*LN(R$38*(R$52-4)/(8-R$52)))-273.15</f>
        <v>753.15276174354392</v>
      </c>
      <c r="S169" s="40">
        <f>(0.677*S163-48.98)/(-0.0429-0.008314*LN(S$38*(S$52-4)/(8-S$52)))-273.15</f>
        <v>790.59642620825309</v>
      </c>
    </row>
    <row r="170" spans="1:19">
      <c r="A170" s="18" t="s">
        <v>124</v>
      </c>
      <c r="B170" s="20">
        <f t="shared" ref="B170:N170" si="81">4.76*B$55-3.01-((B169-675)/85)*(0.53*B$55+0.005294*(B169-675))</f>
        <v>0.49510971558390993</v>
      </c>
      <c r="C170" s="20">
        <f t="shared" si="81"/>
        <v>1.1083529202072446</v>
      </c>
      <c r="D170" s="20">
        <f t="shared" si="81"/>
        <v>1.5628380365248904</v>
      </c>
      <c r="E170" s="20">
        <f t="shared" si="81"/>
        <v>1.921313566225588</v>
      </c>
      <c r="F170" s="20">
        <f t="shared" si="81"/>
        <v>1.921611050073873</v>
      </c>
      <c r="G170" s="20">
        <f t="shared" si="81"/>
        <v>1.9565202440562457</v>
      </c>
      <c r="H170" s="20">
        <f t="shared" si="81"/>
        <v>1.9921827611690754</v>
      </c>
      <c r="I170" s="20">
        <f t="shared" si="81"/>
        <v>1.9929066907898494</v>
      </c>
      <c r="J170" s="20">
        <f t="shared" si="81"/>
        <v>1.9860779811777796</v>
      </c>
      <c r="K170" s="20">
        <f t="shared" si="81"/>
        <v>2.0589419630669976</v>
      </c>
      <c r="L170" s="20">
        <f t="shared" si="81"/>
        <v>2.1740139295852625</v>
      </c>
      <c r="M170" s="20">
        <f t="shared" si="81"/>
        <v>2.0440726651564347</v>
      </c>
      <c r="N170" s="20">
        <f t="shared" si="81"/>
        <v>2.2738581459746574</v>
      </c>
      <c r="O170" s="20">
        <f>4.76*O$55-3.01-((O169-675)/85)*(0.53*O$55+0.005294*(O169-675))</f>
        <v>2.0687697132991176</v>
      </c>
      <c r="P170" s="20">
        <f>4.76*P$55-3.01-((P169-675)/85)*(0.53*P$55+0.005294*(P169-675))</f>
        <v>2.0750679435813462</v>
      </c>
      <c r="Q170" s="20">
        <f>4.76*Q$55-3.01-((Q169-675)/85)*(0.53*Q$55+0.005294*(Q169-675))</f>
        <v>1.8423026665260458</v>
      </c>
      <c r="R170" s="20">
        <f>4.76*R$55-3.01-((R169-675)/85)*(0.53*R$55+0.005294*(R169-675))</f>
        <v>2.3225110817676562</v>
      </c>
      <c r="S170" s="20">
        <f>4.76*S$55-3.01-((S169-675)/85)*(0.53*S$55+0.005294*(S169-675))</f>
        <v>1.6675629276879496</v>
      </c>
    </row>
    <row r="171" spans="1:19">
      <c r="A171" s="13" t="s">
        <v>128</v>
      </c>
      <c r="B171" s="12"/>
      <c r="C171" s="12"/>
      <c r="D171" s="12"/>
      <c r="E171" s="12"/>
      <c r="F171" s="12"/>
      <c r="G171" s="12"/>
      <c r="H171" s="12"/>
      <c r="I171" s="12"/>
      <c r="J171" s="12"/>
      <c r="K171" s="12"/>
      <c r="L171" s="12"/>
      <c r="M171" s="12"/>
      <c r="N171" s="12"/>
      <c r="O171" s="12"/>
      <c r="P171" s="12"/>
      <c r="Q171" s="12"/>
      <c r="R171" s="12"/>
      <c r="S171" s="12"/>
    </row>
    <row r="172" spans="1:19">
      <c r="A172" s="38" t="s">
        <v>119</v>
      </c>
      <c r="B172" s="39">
        <f t="shared" ref="B172:N172" si="82">((-76.95+B166*0.79+39.4*B$96+22.4*B$99+(41.5-2.89*B166)*B$94)/(-0.065-0.0083144*LN(B$100)))-273.15</f>
        <v>702.44984529297767</v>
      </c>
      <c r="C172" s="39">
        <f t="shared" si="82"/>
        <v>707.13435349490953</v>
      </c>
      <c r="D172" s="39">
        <f t="shared" si="82"/>
        <v>695.28792042515022</v>
      </c>
      <c r="E172" s="39">
        <f t="shared" si="82"/>
        <v>722.85258724547919</v>
      </c>
      <c r="F172" s="39">
        <f t="shared" si="82"/>
        <v>748.10881559524012</v>
      </c>
      <c r="G172" s="39">
        <f t="shared" si="82"/>
        <v>755.26348520897375</v>
      </c>
      <c r="H172" s="39">
        <f t="shared" si="82"/>
        <v>755.50758351951538</v>
      </c>
      <c r="I172" s="39">
        <f t="shared" si="82"/>
        <v>765.11741461727308</v>
      </c>
      <c r="J172" s="39">
        <f t="shared" si="82"/>
        <v>778.97619046941929</v>
      </c>
      <c r="K172" s="39">
        <f t="shared" si="82"/>
        <v>789.77961482579474</v>
      </c>
      <c r="L172" s="39">
        <f t="shared" si="82"/>
        <v>738.07634262687577</v>
      </c>
      <c r="M172" s="39">
        <f t="shared" si="82"/>
        <v>756.78508230975456</v>
      </c>
      <c r="N172" s="39">
        <f t="shared" si="82"/>
        <v>711.22425780099138</v>
      </c>
      <c r="O172" s="39">
        <f>((-76.95+O166*0.79+39.4*O$96+22.4*O$99+(41.5-2.89*O166)*O$94)/(-0.065-0.0083144*LN(O$100)))-273.15</f>
        <v>746.92997799686498</v>
      </c>
      <c r="P172" s="39">
        <f>((-76.95+P166*0.79+39.4*P$96+22.4*P$99+(41.5-2.89*P166)*P$94)/(-0.065-0.0083144*LN(P$100)))-273.15</f>
        <v>741.0067776234431</v>
      </c>
      <c r="Q172" s="39">
        <f>((-76.95+Q166*0.79+39.4*Q$96+22.4*Q$99+(41.5-2.89*Q166)*Q$94)/(-0.065-0.0083144*LN(Q$100)))-273.15</f>
        <v>797.84268152689003</v>
      </c>
      <c r="R172" s="39">
        <f>((-76.95+R166*0.79+39.4*R$96+22.4*R$99+(41.5-2.89*R166)*R$94)/(-0.065-0.0083144*LN(R$100)))-273.15</f>
        <v>743.34361511326108</v>
      </c>
      <c r="S172" s="39">
        <f>((-76.95+S166*0.79+39.4*S$96+22.4*S$99+(41.5-2.89*S166)*S$94)/(-0.065-0.0083144*LN(S$100)))-273.15</f>
        <v>777.5666618216793</v>
      </c>
    </row>
    <row r="173" spans="1:19">
      <c r="A173" s="18" t="s">
        <v>120</v>
      </c>
      <c r="B173" s="20">
        <f t="shared" ref="B173:N173" si="83">4.76*B$55-3.01-((B172-675)/85)*(0.53*B$55+0.005294*(B172-675))</f>
        <v>0.24447309304192433</v>
      </c>
      <c r="C173" s="20">
        <f t="shared" si="83"/>
        <v>0.80202037757809586</v>
      </c>
      <c r="D173" s="20">
        <f t="shared" si="83"/>
        <v>1.4084157389626182</v>
      </c>
      <c r="E173" s="20">
        <f t="shared" si="83"/>
        <v>1.6924093429458291</v>
      </c>
      <c r="F173" s="20">
        <f t="shared" si="83"/>
        <v>1.4263267977938108</v>
      </c>
      <c r="G173" s="20">
        <f t="shared" si="83"/>
        <v>1.3324908855325017</v>
      </c>
      <c r="H173" s="20">
        <f t="shared" si="83"/>
        <v>1.4197378124431859</v>
      </c>
      <c r="I173" s="20">
        <f t="shared" si="83"/>
        <v>1.28900309936129</v>
      </c>
      <c r="J173" s="20">
        <f t="shared" si="83"/>
        <v>1.0858276363305162</v>
      </c>
      <c r="K173" s="20">
        <f t="shared" si="83"/>
        <v>0.98570277698916797</v>
      </c>
      <c r="L173" s="20">
        <f t="shared" si="83"/>
        <v>1.8656356293918115</v>
      </c>
      <c r="M173" s="20">
        <f t="shared" si="83"/>
        <v>1.6833654851901261</v>
      </c>
      <c r="N173" s="20">
        <f t="shared" si="83"/>
        <v>2.3144550051320083</v>
      </c>
      <c r="O173" s="20">
        <f>4.76*O$55-3.01-((O172-675)/85)*(0.53*O$55+0.005294*(O172-675))</f>
        <v>1.9543926076479385</v>
      </c>
      <c r="P173" s="20">
        <f>4.76*P$55-3.01-((P172-675)/85)*(0.53*P$55+0.005294*(P172-675))</f>
        <v>2.1577876114281755</v>
      </c>
      <c r="Q173" s="20">
        <f>4.76*Q$55-3.01-((Q172-675)/85)*(0.53*Q$55+0.005294*(Q172-675))</f>
        <v>1.1176081716211017</v>
      </c>
      <c r="R173" s="20">
        <f>4.76*R$55-3.01-((R172-675)/85)*(0.53*R$55+0.005294*(R172-675))</f>
        <v>2.4937906399261411</v>
      </c>
      <c r="S173" s="20">
        <f>4.76*S$55-3.01-((S172-675)/85)*(0.53*S$55+0.005294*(S172-675))</f>
        <v>1.9554312842759551</v>
      </c>
    </row>
    <row r="174" spans="1:19">
      <c r="A174" s="38" t="s">
        <v>121</v>
      </c>
      <c r="B174" s="39">
        <f t="shared" ref="B174:N174" si="84">((78.44+3-33.6*B$97-(66.8-2.92*B168)*B$94+78.5*B$93+9.4*B$96)/(0.0721-0.0083144*LN((27*B$97*B$92*B$39)/(64*B$98*B$93*B$38))))-273.15</f>
        <v>613.06268720822379</v>
      </c>
      <c r="C174" s="39">
        <f t="shared" si="84"/>
        <v>650.42195222582131</v>
      </c>
      <c r="D174" s="39">
        <f t="shared" si="84"/>
        <v>669.78908517437503</v>
      </c>
      <c r="E174" s="39">
        <f t="shared" si="84"/>
        <v>711.63968658991462</v>
      </c>
      <c r="F174" s="39">
        <f t="shared" si="84"/>
        <v>709.39426411476461</v>
      </c>
      <c r="G174" s="39">
        <f t="shared" si="84"/>
        <v>720.80405500926156</v>
      </c>
      <c r="H174" s="39">
        <f t="shared" si="84"/>
        <v>728.80883133800205</v>
      </c>
      <c r="I174" s="39">
        <f t="shared" si="84"/>
        <v>729.74048869104161</v>
      </c>
      <c r="J174" s="39">
        <f t="shared" si="84"/>
        <v>728.0686049539197</v>
      </c>
      <c r="K174" s="39">
        <f t="shared" si="84"/>
        <v>738.30882675197631</v>
      </c>
      <c r="L174" s="39">
        <f t="shared" si="84"/>
        <v>744.07425794327833</v>
      </c>
      <c r="M174" s="39">
        <f t="shared" si="84"/>
        <v>744.58953618059684</v>
      </c>
      <c r="N174" s="39">
        <f t="shared" si="84"/>
        <v>713.09580907415284</v>
      </c>
      <c r="O174" s="39">
        <f>((78.44+3-33.6*O$97-(66.8-2.92*O168)*O$94+78.5*O$93+9.4*O$96)/(0.0721-0.0083144*LN((27*O$97*O$92*O$39)/(64*O$98*O$93*O$38))))-273.15</f>
        <v>729.96362380309074</v>
      </c>
      <c r="P174" s="39">
        <f>((78.44+3-33.6*P$97-(66.8-2.92*P168)*P$94+78.5*P$93+9.4*P$96)/(0.0721-0.0083144*LN((27*P$97*P$92*P$39)/(64*P$98*P$93*P$38))))-273.15</f>
        <v>732.03269621844447</v>
      </c>
      <c r="Q174" s="39">
        <f>((78.44+3-33.6*Q$97-(66.8-2.92*Q168)*Q$94+78.5*Q$93+9.4*Q$96)/(0.0721-0.0083144*LN((27*Q$97*Q$92*Q$39)/(64*Q$98*Q$93*Q$38))))-273.15</f>
        <v>773.174398458062</v>
      </c>
      <c r="R174" s="39">
        <f>((78.44+3-33.6*R$97-(66.8-2.92*R168)*R$94+78.5*R$93+9.4*R$96)/(0.0721-0.0083144*LN((27*R$97*R$92*R$39)/(64*R$98*R$93*R$38))))-273.15</f>
        <v>738.40129249585834</v>
      </c>
      <c r="S174" s="39">
        <f>((78.44+3-33.6*S$97-(66.8-2.92*S168)*S$94+78.5*S$93+9.4*S$96)/(0.0721-0.0083144*LN((27*S$97*S$92*S$39)/(64*S$98*S$93*S$38))))-273.15</f>
        <v>765.86952824256957</v>
      </c>
    </row>
    <row r="175" spans="1:19">
      <c r="A175" s="18" t="s">
        <v>122</v>
      </c>
      <c r="B175" s="20">
        <f t="shared" ref="B175:N175" si="85">4.76*B$55-3.01-((B174-675)/85)*(0.53*B$55+0.005294*(B174-675))</f>
        <v>0.45345735199205933</v>
      </c>
      <c r="C175" s="20">
        <f t="shared" si="85"/>
        <v>1.1293364689513059</v>
      </c>
      <c r="D175" s="20">
        <f t="shared" si="85"/>
        <v>1.5848520208910291</v>
      </c>
      <c r="E175" s="20">
        <f t="shared" si="85"/>
        <v>1.8273396935360644</v>
      </c>
      <c r="F175" s="20">
        <f t="shared" si="85"/>
        <v>1.9530219896289109</v>
      </c>
      <c r="G175" s="20">
        <f t="shared" si="85"/>
        <v>1.8423478717694417</v>
      </c>
      <c r="H175" s="20">
        <f t="shared" si="85"/>
        <v>1.8320585133948304</v>
      </c>
      <c r="I175" s="20">
        <f t="shared" si="85"/>
        <v>1.8606419135701275</v>
      </c>
      <c r="J175" s="20">
        <f t="shared" si="85"/>
        <v>1.9519429519175731</v>
      </c>
      <c r="K175" s="20">
        <f t="shared" si="85"/>
        <v>1.9387955776122441</v>
      </c>
      <c r="L175" s="20">
        <f t="shared" si="85"/>
        <v>1.7723890494051033</v>
      </c>
      <c r="M175" s="20">
        <f t="shared" si="85"/>
        <v>1.8897732911321721</v>
      </c>
      <c r="N175" s="20">
        <f t="shared" si="85"/>
        <v>2.2918778111841793</v>
      </c>
      <c r="O175" s="20">
        <f>4.76*O$55-3.01-((O174-675)/85)*(0.53*O$55+0.005294*(O174-675))</f>
        <v>2.2181986746732756</v>
      </c>
      <c r="P175" s="20">
        <f>4.76*P$55-3.01-((P174-675)/85)*(0.53*P$55+0.005294*(P174-675))</f>
        <v>2.2965491820210699</v>
      </c>
      <c r="Q175" s="20">
        <f>4.76*Q$55-3.01-((Q174-675)/85)*(0.53*Q$55+0.005294*(Q174-675))</f>
        <v>1.6523312412225328</v>
      </c>
      <c r="R175" s="20">
        <f>4.76*R$55-3.01-((R174-675)/85)*(0.53*R$55+0.005294*(R174-675))</f>
        <v>2.5755487778401536</v>
      </c>
      <c r="S175" s="20">
        <f>4.76*S$55-3.01-((S174-675)/85)*(0.53*S$55+0.005294*(S174-675))</f>
        <v>2.1958434838129741</v>
      </c>
    </row>
    <row r="176" spans="1:19">
      <c r="A176" t="s">
        <v>123</v>
      </c>
      <c r="B176" s="40">
        <f t="shared" ref="B176:N176" si="86">(0.677*B170-48.98)/(-0.0429-0.008314*LN(B$38*(B$52-4)/(8-B$52)))-273.15</f>
        <v>637.16729426244819</v>
      </c>
      <c r="C176" s="40">
        <f t="shared" si="86"/>
        <v>658.13695668335879</v>
      </c>
      <c r="D176" s="40">
        <f t="shared" si="86"/>
        <v>673.73629169252467</v>
      </c>
      <c r="E176" s="40">
        <f t="shared" si="86"/>
        <v>702.93374619428448</v>
      </c>
      <c r="F176" s="40">
        <f t="shared" si="86"/>
        <v>712.16062605594311</v>
      </c>
      <c r="G176" s="40">
        <f t="shared" si="86"/>
        <v>711.33956600108024</v>
      </c>
      <c r="H176" s="40">
        <f t="shared" si="86"/>
        <v>716.50906888290729</v>
      </c>
      <c r="I176" s="40">
        <f t="shared" si="86"/>
        <v>719.82890489388399</v>
      </c>
      <c r="J176" s="40">
        <f t="shared" si="86"/>
        <v>725.58258184851252</v>
      </c>
      <c r="K176" s="40">
        <f t="shared" si="86"/>
        <v>730.20542999362874</v>
      </c>
      <c r="L176" s="40">
        <f t="shared" si="86"/>
        <v>715.70027636981206</v>
      </c>
      <c r="M176" s="40">
        <f t="shared" si="86"/>
        <v>734.67997063495784</v>
      </c>
      <c r="N176" s="40">
        <f t="shared" si="86"/>
        <v>714.56830357639853</v>
      </c>
      <c r="O176" s="40">
        <f>(0.677*O170-48.98)/(-0.0429-0.008314*LN(O$38*(O$52-4)/(8-O$52)))-273.15</f>
        <v>739.8753864776196</v>
      </c>
      <c r="P176" s="40">
        <f>(0.677*P170-48.98)/(-0.0429-0.008314*LN(P$38*(P$52-4)/(8-P$52)))-273.15</f>
        <v>746.10079798018</v>
      </c>
      <c r="Q176" s="40">
        <f>(0.677*Q170-48.98)/(-0.0429-0.008314*LN(Q$38*(Q$52-4)/(8-Q$52)))-273.15</f>
        <v>763.51951397129744</v>
      </c>
      <c r="R176" s="40">
        <f>(0.677*R170-48.98)/(-0.0429-0.008314*LN(R$38*(R$52-4)/(8-R$52)))-273.15</f>
        <v>753.20389441834516</v>
      </c>
      <c r="S176" s="40">
        <f>(0.677*S170-48.98)/(-0.0429-0.008314*LN(S$38*(S$52-4)/(8-S$52)))-273.15</f>
        <v>790.8251993773348</v>
      </c>
    </row>
    <row r="177" spans="1:19">
      <c r="A177" s="18" t="s">
        <v>124</v>
      </c>
      <c r="B177" s="20">
        <f t="shared" ref="B177:N177" si="87">4.76*B$55-3.01-((B176-675)/85)*(0.53*B$55+0.005294*(B176-675))</f>
        <v>0.49510971558389855</v>
      </c>
      <c r="C177" s="20">
        <f t="shared" si="87"/>
        <v>1.1083529291774239</v>
      </c>
      <c r="D177" s="20">
        <f t="shared" si="87"/>
        <v>1.5628380562661983</v>
      </c>
      <c r="E177" s="20">
        <f t="shared" si="87"/>
        <v>1.9213020353178962</v>
      </c>
      <c r="F177" s="20">
        <f t="shared" si="87"/>
        <v>1.9215805111852153</v>
      </c>
      <c r="G177" s="20">
        <f t="shared" si="87"/>
        <v>1.9564912874633702</v>
      </c>
      <c r="H177" s="20">
        <f t="shared" si="87"/>
        <v>1.992134083975738</v>
      </c>
      <c r="I177" s="20">
        <f t="shared" si="87"/>
        <v>1.9928410962426548</v>
      </c>
      <c r="J177" s="20">
        <f t="shared" si="87"/>
        <v>1.9859716434659458</v>
      </c>
      <c r="K177" s="20">
        <f t="shared" si="87"/>
        <v>2.0587804604909943</v>
      </c>
      <c r="L177" s="20">
        <f t="shared" si="87"/>
        <v>2.173962157334361</v>
      </c>
      <c r="M177" s="20">
        <f t="shared" si="87"/>
        <v>2.0438481381219678</v>
      </c>
      <c r="N177" s="20">
        <f t="shared" si="87"/>
        <v>2.2738078982730894</v>
      </c>
      <c r="O177" s="20">
        <f>4.76*O$55-3.01-((O176-675)/85)*(0.53*O$55+0.005294*(O176-675))</f>
        <v>2.0684378779930239</v>
      </c>
      <c r="P177" s="20">
        <f>4.76*P$55-3.01-((P176-675)/85)*(0.53*P$55+0.005294*(P176-675))</f>
        <v>2.0745580617486428</v>
      </c>
      <c r="Q177" s="20">
        <f>4.76*Q$55-3.01-((Q176-675)/85)*(0.53*Q$55+0.005294*(Q176-675))</f>
        <v>1.8409762351924346</v>
      </c>
      <c r="R177" s="20">
        <f>4.76*R$55-3.01-((R176-675)/85)*(0.53*R$55+0.005294*(R176-675))</f>
        <v>2.321586841783196</v>
      </c>
      <c r="S177" s="20">
        <f>4.76*S$55-3.01-((S176-675)/85)*(0.53*S$55+0.005294*(S176-675))</f>
        <v>1.662319696264372</v>
      </c>
    </row>
    <row r="178" spans="1:19">
      <c r="A178" s="13" t="s">
        <v>129</v>
      </c>
      <c r="B178" s="12"/>
      <c r="C178" s="12"/>
      <c r="D178" s="12"/>
      <c r="E178" s="12"/>
      <c r="F178" s="12"/>
      <c r="G178" s="12"/>
      <c r="H178" s="12"/>
      <c r="I178" s="12"/>
      <c r="J178" s="12"/>
      <c r="K178" s="12"/>
      <c r="L178" s="12"/>
      <c r="M178" s="12"/>
      <c r="N178" s="12"/>
      <c r="O178" s="12"/>
      <c r="P178" s="12"/>
      <c r="Q178" s="12"/>
      <c r="R178" s="12"/>
      <c r="S178" s="12"/>
    </row>
    <row r="179" spans="1:19">
      <c r="A179" s="38" t="s">
        <v>130</v>
      </c>
      <c r="B179" s="39">
        <f t="shared" ref="B179:N179" si="88">((-76.95+B173*0.79+39.4*B$96+22.4*B$99+(41.5-2.89*B173)*B$94)/(-0.065-0.0083144*LN(B$100)))-273.15</f>
        <v>702.44985264228887</v>
      </c>
      <c r="C179" s="39">
        <f t="shared" si="88"/>
        <v>707.13437228339342</v>
      </c>
      <c r="D179" s="39">
        <f t="shared" si="88"/>
        <v>695.28792650823891</v>
      </c>
      <c r="E179" s="39">
        <f t="shared" si="88"/>
        <v>722.85273421101863</v>
      </c>
      <c r="F179" s="39">
        <f t="shared" si="88"/>
        <v>748.1100110939243</v>
      </c>
      <c r="G179" s="39">
        <f t="shared" si="88"/>
        <v>755.26537486547443</v>
      </c>
      <c r="H179" s="39">
        <f t="shared" si="88"/>
        <v>755.50953053747855</v>
      </c>
      <c r="I179" s="39">
        <f t="shared" si="88"/>
        <v>765.12113306791264</v>
      </c>
      <c r="J179" s="39">
        <f t="shared" si="88"/>
        <v>778.98469967247013</v>
      </c>
      <c r="K179" s="39">
        <f t="shared" si="88"/>
        <v>789.79502358835737</v>
      </c>
      <c r="L179" s="39">
        <f t="shared" si="88"/>
        <v>738.07674023554648</v>
      </c>
      <c r="M179" s="39">
        <f t="shared" si="88"/>
        <v>756.78724167614462</v>
      </c>
      <c r="N179" s="39">
        <f t="shared" si="88"/>
        <v>711.22429584203758</v>
      </c>
      <c r="O179" s="39">
        <f>((-76.95+O173*0.79+39.4*O$96+22.4*O$99+(41.5-2.89*O173)*O$94)/(-0.065-0.0083144*LN(O$100)))-273.15</f>
        <v>746.93079517876276</v>
      </c>
      <c r="P179" s="39">
        <f>((-76.95+P173*0.79+39.4*P$96+22.4*P$99+(41.5-2.89*P173)*P$94)/(-0.065-0.0083144*LN(P$100)))-273.15</f>
        <v>741.00736190001317</v>
      </c>
      <c r="Q179" s="39">
        <f>((-76.95+Q173*0.79+39.4*Q$96+22.4*Q$99+(41.5-2.89*Q173)*Q$94)/(-0.065-0.0083144*LN(Q$100)))-273.15</f>
        <v>797.86288912443922</v>
      </c>
      <c r="R179" s="39">
        <f>((-76.95+R173*0.79+39.4*R$96+22.4*R$99+(41.5-2.89*R173)*R$94)/(-0.065-0.0083144*LN(R$100)))-273.15</f>
        <v>743.34412009990331</v>
      </c>
      <c r="S179" s="39">
        <f>((-76.95+S173*0.79+39.4*S$96+22.4*S$99+(41.5-2.89*S173)*S$94)/(-0.065-0.0083144*LN(S$100)))-273.15</f>
        <v>777.57205601371277</v>
      </c>
    </row>
    <row r="180" spans="1:19">
      <c r="A180" s="18" t="s">
        <v>131</v>
      </c>
      <c r="B180" s="20">
        <f t="shared" ref="B180:N180" si="89">4.76*B$55-3.01-((B179-675)/85)*(0.53*B$55+0.005294*(B179-675))</f>
        <v>0.24447303494407333</v>
      </c>
      <c r="C180" s="20">
        <f t="shared" si="89"/>
        <v>0.80202020277584352</v>
      </c>
      <c r="D180" s="20">
        <f t="shared" si="89"/>
        <v>1.4084156872106575</v>
      </c>
      <c r="E180" s="20">
        <f t="shared" si="89"/>
        <v>1.6924074718001256</v>
      </c>
      <c r="F180" s="20">
        <f t="shared" si="89"/>
        <v>1.4263076508216455</v>
      </c>
      <c r="G180" s="20">
        <f t="shared" si="89"/>
        <v>1.3324588706046308</v>
      </c>
      <c r="H180" s="20">
        <f t="shared" si="89"/>
        <v>1.4197045059225326</v>
      </c>
      <c r="I180" s="20">
        <f t="shared" si="89"/>
        <v>1.2889348207572737</v>
      </c>
      <c r="J180" s="20">
        <f t="shared" si="89"/>
        <v>1.0856558809882502</v>
      </c>
      <c r="K180" s="20">
        <f t="shared" si="89"/>
        <v>0.98536803947903784</v>
      </c>
      <c r="L180" s="20">
        <f t="shared" si="89"/>
        <v>1.865629596491857</v>
      </c>
      <c r="M180" s="20">
        <f t="shared" si="89"/>
        <v>1.683327297760332</v>
      </c>
      <c r="N180" s="20">
        <f t="shared" si="89"/>
        <v>2.3144545506633802</v>
      </c>
      <c r="O180" s="20">
        <f>4.76*O$55-3.01-((O179-675)/85)*(0.53*O$55+0.005294*(O179-675))</f>
        <v>1.9543790379070525</v>
      </c>
      <c r="P180" s="20">
        <f>4.76*P$55-3.01-((P179-675)/85)*(0.53*P$55+0.005294*(P179-675))</f>
        <v>2.1577782504731746</v>
      </c>
      <c r="Q180" s="20">
        <f>4.76*Q$55-3.01-((Q179-675)/85)*(0.53*Q$55+0.005294*(Q179-675))</f>
        <v>1.1171390684280484</v>
      </c>
      <c r="R180" s="20">
        <f>4.76*R$55-3.01-((R179-675)/85)*(0.53*R$55+0.005294*(R179-675))</f>
        <v>2.4937821307479107</v>
      </c>
      <c r="S180" s="20">
        <f>4.76*S$55-3.01-((S179-675)/85)*(0.53*S$55+0.005294*(S179-675))</f>
        <v>1.9553164853638914</v>
      </c>
    </row>
    <row r="181" spans="1:19">
      <c r="A181" s="38" t="s">
        <v>121</v>
      </c>
      <c r="B181" s="39">
        <f t="shared" ref="B181:N181" si="90">((78.44+3-33.6*B$97-(66.8-2.92*B175)*B$94+78.5*B$93+9.4*B$96)/(0.0721-0.0083144*LN((27*B$97*B$92*B$39)/(64*B$98*B$93*B$38))))-273.15</f>
        <v>613.06268720822379</v>
      </c>
      <c r="C181" s="39">
        <f t="shared" si="90"/>
        <v>650.42195222582131</v>
      </c>
      <c r="D181" s="39">
        <f t="shared" si="90"/>
        <v>669.78908517437503</v>
      </c>
      <c r="E181" s="39">
        <f t="shared" si="90"/>
        <v>711.63968659001682</v>
      </c>
      <c r="F181" s="39">
        <f t="shared" si="90"/>
        <v>709.39426411477632</v>
      </c>
      <c r="G181" s="39">
        <f t="shared" si="90"/>
        <v>720.80405500933364</v>
      </c>
      <c r="H181" s="39">
        <f t="shared" si="90"/>
        <v>728.80883133825444</v>
      </c>
      <c r="I181" s="39">
        <f t="shared" si="90"/>
        <v>729.74048869119451</v>
      </c>
      <c r="J181" s="39">
        <f t="shared" si="90"/>
        <v>728.06860495399485</v>
      </c>
      <c r="K181" s="39">
        <f t="shared" si="90"/>
        <v>738.30882675225268</v>
      </c>
      <c r="L181" s="39">
        <f t="shared" si="90"/>
        <v>744.07425798106794</v>
      </c>
      <c r="M181" s="39">
        <f t="shared" si="90"/>
        <v>744.58953618220153</v>
      </c>
      <c r="N181" s="39">
        <f t="shared" si="90"/>
        <v>713.09580908278531</v>
      </c>
      <c r="O181" s="39">
        <f>((78.44+3-33.6*O$97-(66.8-2.92*O175)*O$94+78.5*O$93+9.4*O$96)/(0.0721-0.0083144*LN((27*O$97*O$92*O$39)/(64*O$98*O$93*O$38))))-273.15</f>
        <v>729.96362381337951</v>
      </c>
      <c r="P181" s="39">
        <f>((78.44+3-33.6*P$97-(66.8-2.92*P175)*P$94+78.5*P$93+9.4*P$96)/(0.0721-0.0083144*LN((27*P$97*P$92*P$39)/(64*P$98*P$93*P$38))))-273.15</f>
        <v>732.03269622824223</v>
      </c>
      <c r="Q181" s="39">
        <f>((78.44+3-33.6*Q$97-(66.8-2.92*Q175)*Q$94+78.5*Q$93+9.4*Q$96)/(0.0721-0.0083144*LN((27*Q$97*Q$92*Q$39)/(64*Q$98*Q$93*Q$38))))-273.15</f>
        <v>773.17439846771742</v>
      </c>
      <c r="R181" s="39">
        <f>((78.44+3-33.6*R$97-(66.8-2.92*R175)*R$94+78.5*R$93+9.4*R$96)/(0.0721-0.0083144*LN((27*R$97*R$92*R$39)/(64*R$98*R$93*R$38))))-273.15</f>
        <v>738.40129265497774</v>
      </c>
      <c r="S181" s="39">
        <f>((78.44+3-33.6*S$97-(66.8-2.92*S175)*S$94+78.5*S$93+9.4*S$96)/(0.0721-0.0083144*LN((27*S$97*S$92*S$39)/(64*S$98*S$93*S$38))))-273.15</f>
        <v>765.86952836174635</v>
      </c>
    </row>
    <row r="182" spans="1:19">
      <c r="A182" s="18" t="s">
        <v>122</v>
      </c>
      <c r="B182" s="20">
        <f t="shared" ref="B182:N182" si="91">4.76*B$55-3.01-((B181-675)/85)*(0.53*B$55+0.005294*(B181-675))</f>
        <v>0.45345735199205933</v>
      </c>
      <c r="C182" s="20">
        <f t="shared" si="91"/>
        <v>1.1293364689513059</v>
      </c>
      <c r="D182" s="20">
        <f t="shared" si="91"/>
        <v>1.5848520208910291</v>
      </c>
      <c r="E182" s="20">
        <f t="shared" si="91"/>
        <v>1.8273396935349058</v>
      </c>
      <c r="F182" s="20">
        <f t="shared" si="91"/>
        <v>1.9530219896287799</v>
      </c>
      <c r="G182" s="20">
        <f t="shared" si="91"/>
        <v>1.84234787176853</v>
      </c>
      <c r="H182" s="20">
        <f t="shared" si="91"/>
        <v>1.8320585133913525</v>
      </c>
      <c r="I182" s="20">
        <f t="shared" si="91"/>
        <v>1.8606419135679935</v>
      </c>
      <c r="J182" s="20">
        <f t="shared" si="91"/>
        <v>1.951942951916533</v>
      </c>
      <c r="K182" s="20">
        <f t="shared" si="91"/>
        <v>1.9387955776080124</v>
      </c>
      <c r="L182" s="20">
        <f t="shared" si="91"/>
        <v>1.7723890488034901</v>
      </c>
      <c r="M182" s="20">
        <f t="shared" si="91"/>
        <v>1.8897732911062315</v>
      </c>
      <c r="N182" s="20">
        <f t="shared" si="91"/>
        <v>2.2918778110790368</v>
      </c>
      <c r="O182" s="20">
        <f>4.76*O$55-3.01-((O181-675)/85)*(0.53*O$55+0.005294*(O181-675))</f>
        <v>2.21819867452417</v>
      </c>
      <c r="P182" s="20">
        <f>4.76*P$55-3.01-((P181-675)/85)*(0.53*P$55+0.005294*(P181-675))</f>
        <v>2.2965491818750485</v>
      </c>
      <c r="Q182" s="20">
        <f>4.76*Q$55-3.01-((Q181-675)/85)*(0.53*Q$55+0.005294*(Q181-675))</f>
        <v>1.6523312410280715</v>
      </c>
      <c r="R182" s="20">
        <f>4.76*R$55-3.01-((R181-675)/85)*(0.53*R$55+0.005294*(R181-675))</f>
        <v>2.5755487752569088</v>
      </c>
      <c r="S182" s="20">
        <f>4.76*S$55-3.01-((S181-675)/85)*(0.53*S$55+0.005294*(S181-675))</f>
        <v>2.1958434814503467</v>
      </c>
    </row>
    <row r="183" spans="1:19">
      <c r="A183" t="s">
        <v>123</v>
      </c>
      <c r="B183" s="40">
        <f t="shared" ref="B183:N183" si="92">(0.677*B177-48.98)/(-0.0429-0.008314*LN(B$38*(B$52-4)/(8-B$52)))-273.15</f>
        <v>637.16729426244831</v>
      </c>
      <c r="C183" s="40">
        <f t="shared" si="92"/>
        <v>658.13695656609627</v>
      </c>
      <c r="D183" s="40">
        <f t="shared" si="92"/>
        <v>673.73629142844925</v>
      </c>
      <c r="E183" s="40">
        <f t="shared" si="92"/>
        <v>702.93390600637815</v>
      </c>
      <c r="F183" s="40">
        <f t="shared" si="92"/>
        <v>712.1610533110811</v>
      </c>
      <c r="G183" s="40">
        <f t="shared" si="92"/>
        <v>711.33997098222244</v>
      </c>
      <c r="H183" s="40">
        <f t="shared" si="92"/>
        <v>716.50975359412416</v>
      </c>
      <c r="I183" s="40">
        <f t="shared" si="92"/>
        <v>719.82983067546013</v>
      </c>
      <c r="J183" s="40">
        <f t="shared" si="92"/>
        <v>725.58409121655893</v>
      </c>
      <c r="K183" s="40">
        <f t="shared" si="92"/>
        <v>730.20773537536775</v>
      </c>
      <c r="L183" s="40">
        <f t="shared" si="92"/>
        <v>715.70100590752429</v>
      </c>
      <c r="M183" s="40">
        <f t="shared" si="92"/>
        <v>734.68318927668099</v>
      </c>
      <c r="N183" s="40">
        <f t="shared" si="92"/>
        <v>714.56901182840966</v>
      </c>
      <c r="O183" s="40">
        <f>(0.677*O177-48.98)/(-0.0429-0.008314*LN(O$38*(O$52-4)/(8-O$52)))-273.15</f>
        <v>739.88016960819027</v>
      </c>
      <c r="P183" s="40">
        <f>(0.677*P177-48.98)/(-0.0429-0.008314*LN(P$38*(P$52-4)/(8-P$52)))-273.15</f>
        <v>746.10819333193876</v>
      </c>
      <c r="Q183" s="40">
        <f>(0.677*Q177-48.98)/(-0.0429-0.008314*LN(Q$38*(Q$52-4)/(8-Q$52)))-273.15</f>
        <v>763.53901678227032</v>
      </c>
      <c r="R183" s="40">
        <f>(0.677*R177-48.98)/(-0.0429-0.008314*LN(R$38*(R$52-4)/(8-R$52)))-273.15</f>
        <v>753.21744076037419</v>
      </c>
      <c r="S183" s="40">
        <f>(0.677*S177-48.98)/(-0.0429-0.008314*LN(S$38*(S$52-4)/(8-S$52)))-273.15</f>
        <v>790.90412674861921</v>
      </c>
    </row>
    <row r="184" spans="1:19">
      <c r="A184" s="18" t="s">
        <v>124</v>
      </c>
      <c r="B184" s="20">
        <f t="shared" ref="B184:N184" si="93">4.76*B$55-3.01-((B183-675)/85)*(0.53*B$55+0.005294*(B183-675))</f>
        <v>0.4951097155838986</v>
      </c>
      <c r="C184" s="20">
        <f t="shared" si="93"/>
        <v>1.1083529295527044</v>
      </c>
      <c r="D184" s="20">
        <f t="shared" si="93"/>
        <v>1.5628380578038941</v>
      </c>
      <c r="E184" s="20">
        <f t="shared" si="93"/>
        <v>1.9213003971347469</v>
      </c>
      <c r="F184" s="20">
        <f t="shared" si="93"/>
        <v>1.9215755815309119</v>
      </c>
      <c r="G184" s="20">
        <f t="shared" si="93"/>
        <v>1.9564866420332634</v>
      </c>
      <c r="H184" s="20">
        <f t="shared" si="93"/>
        <v>1.992125697283637</v>
      </c>
      <c r="I184" s="20">
        <f t="shared" si="93"/>
        <v>1.9928293197572573</v>
      </c>
      <c r="J184" s="20">
        <f t="shared" si="93"/>
        <v>1.9859512167933722</v>
      </c>
      <c r="K184" s="20">
        <f t="shared" si="93"/>
        <v>2.0587474884966599</v>
      </c>
      <c r="L184" s="20">
        <f t="shared" si="93"/>
        <v>2.1739531214908752</v>
      </c>
      <c r="M184" s="20">
        <f t="shared" si="93"/>
        <v>2.0438000802526957</v>
      </c>
      <c r="N184" s="20">
        <f t="shared" si="93"/>
        <v>2.273799141878627</v>
      </c>
      <c r="O184" s="20">
        <f>4.76*O$55-3.01-((O183-675)/85)*(0.53*O$55+0.005294*(O183-675))</f>
        <v>2.0683626535704129</v>
      </c>
      <c r="P184" s="20">
        <f>4.76*P$55-3.01-((P183-675)/85)*(0.53*P$55+0.005294*(P183-675))</f>
        <v>2.0744348817785161</v>
      </c>
      <c r="Q184" s="20">
        <f>4.76*Q$55-3.01-((Q183-675)/85)*(0.53*Q$55+0.005294*(Q183-675))</f>
        <v>1.8406068773073681</v>
      </c>
      <c r="R184" s="20">
        <f>4.76*R$55-3.01-((R183-675)/85)*(0.53*R$55+0.005294*(R183-675))</f>
        <v>2.3213419326075524</v>
      </c>
      <c r="S184" s="20">
        <f>4.76*S$55-3.01-((S183-675)/85)*(0.53*S$55+0.005294*(S183-675))</f>
        <v>1.6605092544423821</v>
      </c>
    </row>
    <row r="185" spans="1:19">
      <c r="A185" s="28"/>
      <c r="B185" s="28"/>
      <c r="C185" s="28"/>
      <c r="D185" s="28"/>
      <c r="E185" s="28"/>
      <c r="F185" s="28"/>
      <c r="G185" s="34"/>
      <c r="H185" s="28"/>
      <c r="I185" s="28"/>
      <c r="J185" s="28"/>
      <c r="K185" s="28"/>
      <c r="L185" s="28"/>
      <c r="M185" s="28"/>
      <c r="N185" s="28"/>
      <c r="O185" s="28"/>
      <c r="P185" s="28"/>
      <c r="Q185" s="28"/>
      <c r="R185" s="28"/>
      <c r="S185" s="28"/>
    </row>
    <row r="186" spans="1:19">
      <c r="A186" s="28"/>
      <c r="B186" s="28"/>
      <c r="C186" s="28"/>
      <c r="D186" s="28"/>
      <c r="E186" s="28"/>
      <c r="F186" s="28"/>
      <c r="G186" s="34"/>
      <c r="H186" s="28"/>
      <c r="I186" s="28"/>
      <c r="J186" s="28"/>
      <c r="K186" s="28"/>
      <c r="L186" s="28"/>
      <c r="M186" s="28"/>
      <c r="N186" s="28"/>
      <c r="O186" s="28"/>
      <c r="P186" s="28"/>
      <c r="Q186" s="28"/>
      <c r="R186" s="28"/>
      <c r="S186" s="28"/>
    </row>
    <row r="187" spans="1:19">
      <c r="A187" s="28"/>
      <c r="B187" s="28"/>
      <c r="C187" s="28"/>
      <c r="D187" s="28"/>
      <c r="E187" s="28"/>
      <c r="F187" s="28"/>
      <c r="G187" s="34"/>
      <c r="H187" s="28"/>
      <c r="I187" s="28"/>
      <c r="J187" s="28"/>
      <c r="K187" s="28"/>
      <c r="L187" s="28"/>
      <c r="M187" s="28"/>
      <c r="N187" s="28"/>
      <c r="O187" s="28"/>
      <c r="P187" s="28"/>
      <c r="Q187" s="28"/>
      <c r="R187" s="28"/>
      <c r="S187" s="28"/>
    </row>
    <row r="188" spans="1:19">
      <c r="A188" s="32" t="s">
        <v>132</v>
      </c>
      <c r="B188" s="62"/>
      <c r="C188" s="62"/>
      <c r="D188" s="62"/>
      <c r="E188" s="62"/>
      <c r="F188" s="62"/>
      <c r="G188" s="62"/>
      <c r="H188" s="62"/>
      <c r="I188" s="62"/>
      <c r="J188" s="62"/>
      <c r="K188" s="62"/>
      <c r="L188" s="62"/>
      <c r="M188" s="62"/>
      <c r="N188" s="62"/>
      <c r="O188" s="62"/>
      <c r="P188" s="62"/>
      <c r="Q188" s="62"/>
      <c r="R188" s="62"/>
      <c r="S188" s="62"/>
    </row>
    <row r="189" spans="1:19">
      <c r="A189" s="28" t="s">
        <v>133</v>
      </c>
      <c r="B189" s="63">
        <f t="shared" ref="B189:S189" si="94">B22/60.09*2+B23/79.9*2+B24/101.94*3+B25/71.85+B26/40.32+B27/70.94+B28/56.08+B29/61.982+B30/94.2</f>
        <v>2.6066635023084759</v>
      </c>
      <c r="C189" s="63">
        <f t="shared" si="94"/>
        <v>2.6014646517873694</v>
      </c>
      <c r="D189" s="63">
        <f t="shared" si="94"/>
        <v>2.5816120816288248</v>
      </c>
      <c r="E189" s="63">
        <f t="shared" si="94"/>
        <v>2.5695282607165848</v>
      </c>
      <c r="F189" s="63">
        <f t="shared" si="94"/>
        <v>2.5517726210002571</v>
      </c>
      <c r="G189" s="63">
        <f t="shared" si="94"/>
        <v>2.5523134707313893</v>
      </c>
      <c r="H189" s="63">
        <f t="shared" si="94"/>
        <v>2.5507348868690998</v>
      </c>
      <c r="I189" s="63">
        <f t="shared" si="94"/>
        <v>2.5454420429770694</v>
      </c>
      <c r="J189" s="63">
        <f t="shared" si="94"/>
        <v>2.5483097902154421</v>
      </c>
      <c r="K189" s="63">
        <f t="shared" si="94"/>
        <v>2.5416123924706957</v>
      </c>
      <c r="L189" s="63">
        <f t="shared" si="94"/>
        <v>2.620046600671083</v>
      </c>
      <c r="M189" s="63">
        <f t="shared" si="94"/>
        <v>2.552755605866277</v>
      </c>
      <c r="N189" s="63">
        <f t="shared" si="94"/>
        <v>2.5875193485829628</v>
      </c>
      <c r="O189" s="63">
        <f t="shared" si="94"/>
        <v>2.5382820737796501</v>
      </c>
      <c r="P189" s="63">
        <f t="shared" si="94"/>
        <v>2.5430336642358764</v>
      </c>
      <c r="Q189" s="63">
        <f t="shared" si="94"/>
        <v>2.5499540228981505</v>
      </c>
      <c r="R189" s="63">
        <f t="shared" si="94"/>
        <v>2.5708124143288447</v>
      </c>
      <c r="S189" s="63">
        <f t="shared" si="94"/>
        <v>2.5389386701430867</v>
      </c>
    </row>
    <row r="190" spans="1:19">
      <c r="A190" s="28"/>
      <c r="B190" s="63"/>
      <c r="C190" s="63"/>
      <c r="D190" s="63"/>
      <c r="E190" s="63"/>
      <c r="F190" s="63"/>
      <c r="G190" s="63"/>
      <c r="H190" s="63"/>
      <c r="I190" s="63"/>
      <c r="J190" s="63"/>
      <c r="K190" s="63"/>
      <c r="L190" s="63"/>
      <c r="M190" s="63"/>
      <c r="N190" s="63"/>
      <c r="O190" s="63"/>
      <c r="P190" s="63"/>
      <c r="Q190" s="63"/>
      <c r="R190" s="63"/>
      <c r="S190" s="63"/>
    </row>
    <row r="191" spans="1:19">
      <c r="A191" s="35" t="s">
        <v>59</v>
      </c>
      <c r="B191" s="22"/>
      <c r="C191" s="22"/>
      <c r="D191" s="22"/>
      <c r="E191" s="22"/>
      <c r="F191" s="22"/>
      <c r="G191" s="23"/>
      <c r="H191" s="22"/>
      <c r="I191" s="22"/>
      <c r="J191" s="22"/>
      <c r="K191" s="22"/>
      <c r="L191" s="22"/>
      <c r="M191" s="22"/>
      <c r="N191" s="22"/>
      <c r="O191" s="22"/>
      <c r="P191" s="22"/>
      <c r="Q191" s="22"/>
      <c r="R191" s="22"/>
      <c r="S191" s="22"/>
    </row>
    <row r="192" spans="1:19">
      <c r="A192" s="28" t="s">
        <v>60</v>
      </c>
      <c r="B192" s="28">
        <f t="shared" ref="B192:N192" si="95">B22/60.09*2*23/B$189/2</f>
        <v>7.3532437800586701</v>
      </c>
      <c r="C192" s="28">
        <f t="shared" si="95"/>
        <v>7.2683302451793628</v>
      </c>
      <c r="D192" s="28">
        <f t="shared" si="95"/>
        <v>7.1890071932184467</v>
      </c>
      <c r="E192" s="28">
        <f t="shared" si="95"/>
        <v>7.1026037868307572</v>
      </c>
      <c r="F192" s="28">
        <f t="shared" si="95"/>
        <v>7.0390768102228538</v>
      </c>
      <c r="G192" s="34">
        <f t="shared" si="95"/>
        <v>7.0333861533290403</v>
      </c>
      <c r="H192" s="28">
        <f t="shared" si="95"/>
        <v>7.0198819846093237</v>
      </c>
      <c r="I192" s="28">
        <f t="shared" si="95"/>
        <v>7.0032016704388367</v>
      </c>
      <c r="J192" s="28">
        <f t="shared" si="95"/>
        <v>6.9795494724570801</v>
      </c>
      <c r="K192" s="28">
        <f t="shared" si="95"/>
        <v>6.950051424214112</v>
      </c>
      <c r="L192" s="28">
        <f t="shared" si="95"/>
        <v>7.0318333518734475</v>
      </c>
      <c r="M192" s="28">
        <f t="shared" si="95"/>
        <v>6.9679938212092782</v>
      </c>
      <c r="N192" s="28">
        <f t="shared" si="95"/>
        <v>7.0296991027191771</v>
      </c>
      <c r="O192" s="28">
        <f>O22/60.09*2*23/O$189/2</f>
        <v>6.9958132296632654</v>
      </c>
      <c r="P192" s="28">
        <f>P22/60.09*2*23/P$189/2</f>
        <v>6.9797314829520083</v>
      </c>
      <c r="Q192" s="28">
        <f>Q22/60.09*2*23/Q$189/2</f>
        <v>6.8971448394976882</v>
      </c>
      <c r="R192" s="28">
        <f>R22/60.09*2*23/R$189/2</f>
        <v>6.9354297111514009</v>
      </c>
      <c r="S192" s="28">
        <f>S22/60.09*2*23/S$189/2</f>
        <v>6.878374501723286</v>
      </c>
    </row>
    <row r="193" spans="1:19">
      <c r="A193" s="28" t="s">
        <v>61</v>
      </c>
      <c r="B193" s="28">
        <f t="shared" ref="B193:N193" si="96">8-B192</f>
        <v>0.64675621994132992</v>
      </c>
      <c r="C193" s="28">
        <f t="shared" si="96"/>
        <v>0.73166975482063723</v>
      </c>
      <c r="D193" s="28">
        <f t="shared" si="96"/>
        <v>0.81099280678155328</v>
      </c>
      <c r="E193" s="28">
        <f t="shared" si="96"/>
        <v>0.89739621316924278</v>
      </c>
      <c r="F193" s="28">
        <f t="shared" si="96"/>
        <v>0.96092318977714619</v>
      </c>
      <c r="G193" s="34">
        <f t="shared" si="96"/>
        <v>0.96661384667095973</v>
      </c>
      <c r="H193" s="28">
        <f t="shared" si="96"/>
        <v>0.98011801539067633</v>
      </c>
      <c r="I193" s="28">
        <f t="shared" si="96"/>
        <v>0.99679832956116332</v>
      </c>
      <c r="J193" s="28">
        <f t="shared" si="96"/>
        <v>1.0204505275429199</v>
      </c>
      <c r="K193" s="28">
        <f t="shared" si="96"/>
        <v>1.049948575785888</v>
      </c>
      <c r="L193" s="28">
        <f t="shared" si="96"/>
        <v>0.96816664812655251</v>
      </c>
      <c r="M193" s="28">
        <f t="shared" si="96"/>
        <v>1.0320061787907218</v>
      </c>
      <c r="N193" s="28">
        <f t="shared" si="96"/>
        <v>0.97030089728082292</v>
      </c>
      <c r="O193" s="28">
        <f>8-O192</f>
        <v>1.0041867703367346</v>
      </c>
      <c r="P193" s="28">
        <f>8-P192</f>
        <v>1.0202685170479917</v>
      </c>
      <c r="Q193" s="28">
        <f>8-Q192</f>
        <v>1.1028551605023118</v>
      </c>
      <c r="R193" s="28">
        <f>8-R192</f>
        <v>1.0645702888485991</v>
      </c>
      <c r="S193" s="28">
        <f>8-S192</f>
        <v>1.121625498276714</v>
      </c>
    </row>
    <row r="194" spans="1:19">
      <c r="A194" s="28"/>
      <c r="B194" s="28"/>
      <c r="C194" s="28"/>
      <c r="D194" s="28"/>
      <c r="E194" s="28"/>
      <c r="F194" s="28"/>
      <c r="G194" s="34"/>
      <c r="H194" s="28"/>
      <c r="I194" s="28"/>
      <c r="J194" s="28"/>
      <c r="K194" s="28"/>
      <c r="L194" s="28"/>
      <c r="M194" s="28"/>
      <c r="N194" s="28"/>
      <c r="O194" s="28"/>
      <c r="P194" s="28"/>
      <c r="Q194" s="28"/>
      <c r="R194" s="28"/>
      <c r="S194" s="28"/>
    </row>
    <row r="195" spans="1:19">
      <c r="A195" s="28" t="s">
        <v>62</v>
      </c>
      <c r="B195" s="28">
        <f t="shared" ref="B195:N195" si="97">B193+B198</f>
        <v>0.72447548391427408</v>
      </c>
      <c r="C195" s="28">
        <f t="shared" si="97"/>
        <v>0.85965970604646202</v>
      </c>
      <c r="D195" s="28">
        <f t="shared" si="97"/>
        <v>0.97219459469529934</v>
      </c>
      <c r="E195" s="28">
        <f t="shared" si="97"/>
        <v>1.1037356897159019</v>
      </c>
      <c r="F195" s="28">
        <f t="shared" si="97"/>
        <v>1.1229100126368554</v>
      </c>
      <c r="G195" s="34">
        <f t="shared" si="97"/>
        <v>1.1274456278691203</v>
      </c>
      <c r="H195" s="28">
        <f t="shared" si="97"/>
        <v>1.1495492629041035</v>
      </c>
      <c r="I195" s="28">
        <f t="shared" si="97"/>
        <v>1.1588533333952966</v>
      </c>
      <c r="J195" s="28">
        <f t="shared" si="97"/>
        <v>1.1740173311061615</v>
      </c>
      <c r="K195" s="28">
        <f t="shared" si="97"/>
        <v>1.2048077108174406</v>
      </c>
      <c r="L195" s="28">
        <f t="shared" si="97"/>
        <v>1.1871687745803554</v>
      </c>
      <c r="M195" s="28">
        <f t="shared" si="97"/>
        <v>1.2191697820322678</v>
      </c>
      <c r="N195" s="28">
        <f t="shared" si="97"/>
        <v>1.2062779023904102</v>
      </c>
      <c r="O195" s="28">
        <f>O193+O198</f>
        <v>1.2449658713278782</v>
      </c>
      <c r="P195" s="28">
        <f>P193+P198</f>
        <v>1.2724502623599034</v>
      </c>
      <c r="Q195" s="28">
        <f>Q193+Q198</f>
        <v>1.2856314003747642</v>
      </c>
      <c r="R195" s="28">
        <f>R193+R198</f>
        <v>1.3594531210030176</v>
      </c>
      <c r="S195" s="28">
        <f>S193+S198</f>
        <v>1.3893162136906929</v>
      </c>
    </row>
    <row r="196" spans="1:19">
      <c r="A196" s="28"/>
      <c r="B196" s="28"/>
      <c r="C196" s="28"/>
      <c r="D196" s="28"/>
      <c r="E196" s="28"/>
      <c r="F196" s="28"/>
      <c r="G196" s="34"/>
      <c r="H196" s="28"/>
      <c r="I196" s="28"/>
      <c r="J196" s="28"/>
      <c r="K196" s="28"/>
      <c r="L196" s="28"/>
      <c r="M196" s="28"/>
      <c r="N196" s="28"/>
      <c r="O196" s="28"/>
      <c r="P196" s="28"/>
      <c r="Q196" s="28"/>
      <c r="R196" s="28"/>
      <c r="S196" s="28"/>
    </row>
    <row r="197" spans="1:19">
      <c r="A197" s="35" t="s">
        <v>63</v>
      </c>
      <c r="B197" s="28"/>
      <c r="C197" s="28"/>
      <c r="D197" s="28"/>
      <c r="E197" s="28"/>
      <c r="F197" s="28"/>
      <c r="G197" s="34"/>
      <c r="H197" s="28"/>
      <c r="I197" s="28"/>
      <c r="J197" s="28"/>
      <c r="K197" s="28"/>
      <c r="L197" s="28"/>
      <c r="M197" s="28"/>
      <c r="N197" s="28"/>
      <c r="O197" s="28"/>
      <c r="P197" s="28"/>
      <c r="Q197" s="28"/>
      <c r="R197" s="28"/>
      <c r="S197" s="28"/>
    </row>
    <row r="198" spans="1:19">
      <c r="A198" s="28" t="s">
        <v>64</v>
      </c>
      <c r="B198" s="28">
        <f t="shared" ref="B198:N198" si="98">B24/101.94*3*23/B$189*2/3-B193</f>
        <v>7.7719263972944153E-2</v>
      </c>
      <c r="C198" s="28">
        <f t="shared" si="98"/>
        <v>0.12798995122582479</v>
      </c>
      <c r="D198" s="28">
        <f t="shared" si="98"/>
        <v>0.16120178791374606</v>
      </c>
      <c r="E198" s="28">
        <f t="shared" si="98"/>
        <v>0.20633947654665907</v>
      </c>
      <c r="F198" s="28">
        <f t="shared" si="98"/>
        <v>0.16198682285970922</v>
      </c>
      <c r="G198" s="34">
        <f t="shared" si="98"/>
        <v>0.16083178119816055</v>
      </c>
      <c r="H198" s="28">
        <f t="shared" si="98"/>
        <v>0.1694312475134272</v>
      </c>
      <c r="I198" s="28">
        <f t="shared" si="98"/>
        <v>0.16205500383413329</v>
      </c>
      <c r="J198" s="28">
        <f t="shared" si="98"/>
        <v>0.15356680356324159</v>
      </c>
      <c r="K198" s="28">
        <f t="shared" si="98"/>
        <v>0.15485913503155269</v>
      </c>
      <c r="L198" s="28">
        <f t="shared" si="98"/>
        <v>0.2190021264538029</v>
      </c>
      <c r="M198" s="28">
        <f t="shared" si="98"/>
        <v>0.18716360324154602</v>
      </c>
      <c r="N198" s="28">
        <f t="shared" si="98"/>
        <v>0.2359770051095873</v>
      </c>
      <c r="O198" s="28">
        <f>O24/101.94*3*23/O$189*2/3-O193</f>
        <v>0.24077910099114352</v>
      </c>
      <c r="P198" s="28">
        <f>P24/101.94*3*23/P$189*2/3-P193</f>
        <v>0.25218174531191173</v>
      </c>
      <c r="Q198" s="28">
        <f>Q24/101.94*3*23/Q$189*2/3-Q193</f>
        <v>0.1827762398724524</v>
      </c>
      <c r="R198" s="28">
        <f>R24/101.94*3*23/R$189*2/3-R193</f>
        <v>0.29488283215441857</v>
      </c>
      <c r="S198" s="28">
        <f>S24/101.94*3*23/S$189*2/3-S193</f>
        <v>0.26769071541397893</v>
      </c>
    </row>
    <row r="199" spans="1:19">
      <c r="A199" s="28" t="s">
        <v>65</v>
      </c>
      <c r="B199" s="28">
        <f t="shared" ref="B199:N199" si="99">B23/79.9*2*23/B$189/2</f>
        <v>8.7904104355139276E-2</v>
      </c>
      <c r="C199" s="28">
        <f t="shared" si="99"/>
        <v>7.1149868289387144E-2</v>
      </c>
      <c r="D199" s="28">
        <f t="shared" si="99"/>
        <v>7.5042127148462409E-2</v>
      </c>
      <c r="E199" s="28">
        <f t="shared" si="99"/>
        <v>4.503536751515657E-2</v>
      </c>
      <c r="F199" s="28">
        <f t="shared" si="99"/>
        <v>0.11765852285415203</v>
      </c>
      <c r="G199" s="34">
        <f t="shared" si="99"/>
        <v>0.12767135596345366</v>
      </c>
      <c r="H199" s="28">
        <f t="shared" si="99"/>
        <v>0.1250418800868856</v>
      </c>
      <c r="I199" s="28">
        <f t="shared" si="99"/>
        <v>0.12722438673160374</v>
      </c>
      <c r="J199" s="28">
        <f t="shared" si="99"/>
        <v>0.13532737323057345</v>
      </c>
      <c r="K199" s="28">
        <f t="shared" si="99"/>
        <v>0.14689658967943153</v>
      </c>
      <c r="L199" s="28">
        <f t="shared" si="99"/>
        <v>0.13590697324347695</v>
      </c>
      <c r="M199" s="28">
        <f t="shared" si="99"/>
        <v>0.13655762698500293</v>
      </c>
      <c r="N199" s="28">
        <f t="shared" si="99"/>
        <v>0.12860423928000594</v>
      </c>
      <c r="O199" s="28">
        <f>O23/79.9*2*23/O$189/2</f>
        <v>6.6456702769235154E-2</v>
      </c>
      <c r="P199" s="28">
        <f>P23/79.9*2*23/P$189/2</f>
        <v>5.3541445021457877E-2</v>
      </c>
      <c r="Q199" s="28">
        <f>Q23/79.9*2*23/Q$189/2</f>
        <v>0.15465689044138864</v>
      </c>
      <c r="R199" s="28">
        <f>R23/79.9*2*23/R$189/2</f>
        <v>6.3040414947583598E-2</v>
      </c>
      <c r="S199" s="28">
        <f>S23/79.9*2*23/S$189/2</f>
        <v>6.6439516363798357E-2</v>
      </c>
    </row>
    <row r="200" spans="1:19">
      <c r="A200" s="28" t="s">
        <v>66</v>
      </c>
      <c r="B200" s="28">
        <v>0</v>
      </c>
      <c r="C200" s="28">
        <v>0</v>
      </c>
      <c r="D200" s="28">
        <v>0</v>
      </c>
      <c r="E200" s="28">
        <v>0</v>
      </c>
      <c r="F200" s="28">
        <v>0</v>
      </c>
      <c r="G200" s="34">
        <v>0</v>
      </c>
      <c r="H200" s="28">
        <v>0</v>
      </c>
      <c r="I200" s="28">
        <v>0</v>
      </c>
      <c r="J200" s="28">
        <v>0</v>
      </c>
      <c r="K200" s="28">
        <v>0</v>
      </c>
      <c r="L200" s="28">
        <v>0</v>
      </c>
      <c r="M200" s="28">
        <v>0</v>
      </c>
      <c r="N200" s="28">
        <v>0</v>
      </c>
      <c r="O200" s="28">
        <v>0</v>
      </c>
      <c r="P200" s="28">
        <v>0</v>
      </c>
      <c r="Q200" s="28">
        <v>0</v>
      </c>
      <c r="R200" s="28">
        <v>0</v>
      </c>
      <c r="S200" s="28">
        <v>0</v>
      </c>
    </row>
    <row r="201" spans="1:19">
      <c r="A201" s="28" t="s">
        <v>67</v>
      </c>
      <c r="B201" s="28">
        <f t="shared" ref="B201:N201" si="100">B26/40.32*23/B$189</f>
        <v>2.8823126726476187</v>
      </c>
      <c r="C201" s="28">
        <f t="shared" si="100"/>
        <v>2.8538658581014111</v>
      </c>
      <c r="D201" s="28">
        <f t="shared" si="100"/>
        <v>2.7463287019750733</v>
      </c>
      <c r="E201" s="28">
        <f t="shared" si="100"/>
        <v>2.5536715245014387</v>
      </c>
      <c r="F201" s="28">
        <f t="shared" si="100"/>
        <v>2.6552698251828915</v>
      </c>
      <c r="G201" s="34">
        <f t="shared" si="100"/>
        <v>2.5118920486131522</v>
      </c>
      <c r="H201" s="28">
        <f t="shared" si="100"/>
        <v>2.5308902126796196</v>
      </c>
      <c r="I201" s="28">
        <f t="shared" si="100"/>
        <v>2.6717339985730377</v>
      </c>
      <c r="J201" s="28">
        <f t="shared" si="100"/>
        <v>2.6275391460912791</v>
      </c>
      <c r="K201" s="28">
        <f t="shared" si="100"/>
        <v>2.5146126348195024</v>
      </c>
      <c r="L201" s="28">
        <f t="shared" si="100"/>
        <v>2.4939824340296197</v>
      </c>
      <c r="M201" s="28">
        <f t="shared" si="100"/>
        <v>2.5597241598046625</v>
      </c>
      <c r="N201" s="28">
        <f t="shared" si="100"/>
        <v>2.4823447534344636</v>
      </c>
      <c r="O201" s="28">
        <f>O26/40.32*23/O$189</f>
        <v>2.4237486454507073</v>
      </c>
      <c r="P201" s="28">
        <f>P26/40.32*23/P$189</f>
        <v>2.5019915776205979</v>
      </c>
      <c r="Q201" s="28">
        <f>Q26/40.32*23/Q$189</f>
        <v>2.4911747017152694</v>
      </c>
      <c r="R201" s="28">
        <f>R26/40.32*23/R$189</f>
        <v>2.432131776181889</v>
      </c>
      <c r="S201" s="28">
        <f>S26/40.32*23/S$189</f>
        <v>2.4242452143548801</v>
      </c>
    </row>
    <row r="202" spans="1:19">
      <c r="A202" s="28" t="s">
        <v>68</v>
      </c>
      <c r="B202" s="28">
        <f t="shared" ref="B202:N202" si="101">B27/70.94*23/B$189</f>
        <v>8.2091013268058552E-2</v>
      </c>
      <c r="C202" s="28">
        <f t="shared" si="101"/>
        <v>7.315715770585339E-2</v>
      </c>
      <c r="D202" s="28">
        <f t="shared" si="101"/>
        <v>6.8319482294524433E-2</v>
      </c>
      <c r="E202" s="28">
        <f t="shared" si="101"/>
        <v>8.0753848226272296E-2</v>
      </c>
      <c r="F202" s="28">
        <f t="shared" si="101"/>
        <v>6.5687876344210083E-2</v>
      </c>
      <c r="G202" s="34">
        <f t="shared" si="101"/>
        <v>8.8412135145188683E-2</v>
      </c>
      <c r="H202" s="28">
        <f t="shared" si="101"/>
        <v>8.9483711487198719E-2</v>
      </c>
      <c r="I202" s="28">
        <f t="shared" si="101"/>
        <v>7.5786247626022721E-2</v>
      </c>
      <c r="J202" s="28">
        <f t="shared" si="101"/>
        <v>8.0408416110179182E-2</v>
      </c>
      <c r="K202" s="28">
        <f t="shared" si="101"/>
        <v>8.4064521851403937E-2</v>
      </c>
      <c r="L202" s="28">
        <f t="shared" si="101"/>
        <v>7.8701815659057428E-2</v>
      </c>
      <c r="M202" s="28">
        <f t="shared" si="101"/>
        <v>6.7186665177534771E-2</v>
      </c>
      <c r="N202" s="28">
        <f t="shared" si="101"/>
        <v>7.4303237884812481E-2</v>
      </c>
      <c r="O202" s="28">
        <f>O27/70.94*23/O$189</f>
        <v>6.9358005980519194E-2</v>
      </c>
      <c r="P202" s="28">
        <f>P27/70.94*23/P$189</f>
        <v>6.1961341484607475E-2</v>
      </c>
      <c r="Q202" s="28">
        <f>Q27/70.94*23/Q$189</f>
        <v>8.5060987391962675E-2</v>
      </c>
      <c r="R202" s="28">
        <f>R27/70.94*23/R$189</f>
        <v>7.8947902602986952E-2</v>
      </c>
      <c r="S202" s="28">
        <f>S27/70.94*23/S$189</f>
        <v>6.7552295842477614E-2</v>
      </c>
    </row>
    <row r="203" spans="1:19">
      <c r="A203" s="28" t="s">
        <v>69</v>
      </c>
      <c r="B203" s="28">
        <f t="shared" ref="B203:N203" si="102">IF((5-SUM(B198:B202)&gt;B25/71.85*23/B$189),B25/71.85*23/B$189,5-SUM(B198:B202))</f>
        <v>1.8699729457562397</v>
      </c>
      <c r="C203" s="28">
        <f t="shared" si="102"/>
        <v>1.8738371646775236</v>
      </c>
      <c r="D203" s="28">
        <f t="shared" si="102"/>
        <v>1.9491079006681935</v>
      </c>
      <c r="E203" s="28">
        <f t="shared" si="102"/>
        <v>2.1141997832104731</v>
      </c>
      <c r="F203" s="28">
        <f t="shared" si="102"/>
        <v>1.9993969527590369</v>
      </c>
      <c r="G203" s="34">
        <f t="shared" si="102"/>
        <v>2.111192679080045</v>
      </c>
      <c r="H203" s="28">
        <f t="shared" si="102"/>
        <v>2.0851529482328686</v>
      </c>
      <c r="I203" s="28">
        <f t="shared" si="102"/>
        <v>1.9632003632352024</v>
      </c>
      <c r="J203" s="28">
        <f t="shared" si="102"/>
        <v>2.0031582610047267</v>
      </c>
      <c r="K203" s="28">
        <f t="shared" si="102"/>
        <v>2.0995671186181095</v>
      </c>
      <c r="L203" s="28">
        <f t="shared" si="102"/>
        <v>2.0724066506140431</v>
      </c>
      <c r="M203" s="28">
        <f t="shared" si="102"/>
        <v>2.0493679447912538</v>
      </c>
      <c r="N203" s="28">
        <f t="shared" si="102"/>
        <v>2.0787707642911308</v>
      </c>
      <c r="O203" s="28">
        <f>IF((5-SUM(O198:O202)&gt;O25/71.85*23/O$189),O25/71.85*23/O$189,5-SUM(O198:O202))</f>
        <v>2.199657544808395</v>
      </c>
      <c r="P203" s="28">
        <f>IF((5-SUM(P198:P202)&gt;P25/71.85*23/P$189),P25/71.85*23/P$189,5-SUM(P198:P202))</f>
        <v>2.1303238905614252</v>
      </c>
      <c r="Q203" s="28">
        <f>IF((5-SUM(Q198:Q202)&gt;Q25/71.85*23/Q$189),Q25/71.85*23/Q$189,5-SUM(Q198:Q202))</f>
        <v>2.0863311805789269</v>
      </c>
      <c r="R203" s="28">
        <f>IF((5-SUM(R198:R202)&gt;R25/71.85*23/R$189),R25/71.85*23/R$189,5-SUM(R198:R202))</f>
        <v>2.1309970741131221</v>
      </c>
      <c r="S203" s="28">
        <f>IF((5-SUM(S198:S202)&gt;S25/71.85*23/S$189),S25/71.85*23/S$189,5-SUM(S198:S202))</f>
        <v>2.1740722580248648</v>
      </c>
    </row>
    <row r="204" spans="1:19">
      <c r="A204" s="28" t="s">
        <v>70</v>
      </c>
      <c r="B204" s="35">
        <f t="shared" ref="B204:N204" si="103">IF(SUM(B198:B203)=5,0,5-SUM(B198:B203))</f>
        <v>0</v>
      </c>
      <c r="C204" s="35">
        <f t="shared" si="103"/>
        <v>0</v>
      </c>
      <c r="D204" s="35">
        <f t="shared" si="103"/>
        <v>0</v>
      </c>
      <c r="E204" s="35">
        <f t="shared" si="103"/>
        <v>0</v>
      </c>
      <c r="F204" s="35">
        <f t="shared" si="103"/>
        <v>0</v>
      </c>
      <c r="G204" s="36">
        <f t="shared" si="103"/>
        <v>0</v>
      </c>
      <c r="H204" s="35">
        <f t="shared" si="103"/>
        <v>0</v>
      </c>
      <c r="I204" s="35">
        <f t="shared" si="103"/>
        <v>0</v>
      </c>
      <c r="J204" s="35">
        <f t="shared" si="103"/>
        <v>0</v>
      </c>
      <c r="K204" s="35">
        <f t="shared" si="103"/>
        <v>0</v>
      </c>
      <c r="L204" s="35">
        <f t="shared" si="103"/>
        <v>0</v>
      </c>
      <c r="M204" s="35">
        <f t="shared" si="103"/>
        <v>0</v>
      </c>
      <c r="N204" s="35">
        <f t="shared" si="103"/>
        <v>0</v>
      </c>
      <c r="O204" s="35">
        <f>IF(SUM(O198:O203)=5,0,5-SUM(O198:O203))</f>
        <v>0</v>
      </c>
      <c r="P204" s="35">
        <f>IF(SUM(P198:P203)=5,0,5-SUM(P198:P203))</f>
        <v>0</v>
      </c>
      <c r="Q204" s="35">
        <f>IF(SUM(Q198:Q203)=5,0,5-SUM(Q198:Q203))</f>
        <v>0</v>
      </c>
      <c r="R204" s="35">
        <f>IF(SUM(R198:R203)=5,0,5-SUM(R198:R203))</f>
        <v>0</v>
      </c>
      <c r="S204" s="35">
        <f>IF(SUM(S198:S203)=5,0,5-SUM(S198:S203))</f>
        <v>0</v>
      </c>
    </row>
    <row r="205" spans="1:19">
      <c r="A205" s="28"/>
      <c r="B205" s="28">
        <f t="shared" ref="B205:N205" si="104">SUM(B198:B204)</f>
        <v>5</v>
      </c>
      <c r="C205" s="28">
        <f t="shared" si="104"/>
        <v>5</v>
      </c>
      <c r="D205" s="28">
        <f t="shared" si="104"/>
        <v>5</v>
      </c>
      <c r="E205" s="28">
        <f t="shared" si="104"/>
        <v>5</v>
      </c>
      <c r="F205" s="28">
        <f t="shared" si="104"/>
        <v>5</v>
      </c>
      <c r="G205" s="34">
        <f t="shared" si="104"/>
        <v>5</v>
      </c>
      <c r="H205" s="28">
        <f t="shared" si="104"/>
        <v>5</v>
      </c>
      <c r="I205" s="28">
        <f t="shared" si="104"/>
        <v>5</v>
      </c>
      <c r="J205" s="28">
        <f t="shared" si="104"/>
        <v>5</v>
      </c>
      <c r="K205" s="28">
        <f t="shared" si="104"/>
        <v>5</v>
      </c>
      <c r="L205" s="28">
        <f t="shared" si="104"/>
        <v>5</v>
      </c>
      <c r="M205" s="28">
        <f t="shared" si="104"/>
        <v>5</v>
      </c>
      <c r="N205" s="28">
        <f t="shared" si="104"/>
        <v>5</v>
      </c>
      <c r="O205" s="28">
        <f>SUM(O198:O204)</f>
        <v>5</v>
      </c>
      <c r="P205" s="28">
        <f>SUM(P198:P204)</f>
        <v>5</v>
      </c>
      <c r="Q205" s="28">
        <f>SUM(Q198:Q204)</f>
        <v>5</v>
      </c>
      <c r="R205" s="28">
        <f>SUM(R198:R204)</f>
        <v>5</v>
      </c>
      <c r="S205" s="28">
        <f>SUM(S198:S204)</f>
        <v>5</v>
      </c>
    </row>
    <row r="206" spans="1:19">
      <c r="A206" s="35" t="s">
        <v>71</v>
      </c>
      <c r="B206" s="28"/>
      <c r="C206" s="28"/>
      <c r="D206" s="28"/>
      <c r="E206" s="28"/>
      <c r="F206" s="28"/>
      <c r="G206" s="34"/>
      <c r="H206" s="28"/>
      <c r="I206" s="28"/>
      <c r="J206" s="28"/>
      <c r="K206" s="28"/>
      <c r="L206" s="28"/>
      <c r="M206" s="28"/>
      <c r="N206" s="28"/>
      <c r="O206" s="28"/>
      <c r="P206" s="28"/>
      <c r="Q206" s="28"/>
      <c r="R206" s="28"/>
      <c r="S206" s="28"/>
    </row>
    <row r="207" spans="1:19">
      <c r="A207" s="28" t="s">
        <v>72</v>
      </c>
      <c r="B207" s="28">
        <f t="shared" ref="B207:N207" si="105">B25/71.85*23/B$189-B203</f>
        <v>0.214273720478944</v>
      </c>
      <c r="C207" s="28">
        <f t="shared" si="105"/>
        <v>0.21088321415404243</v>
      </c>
      <c r="D207" s="28">
        <f t="shared" si="105"/>
        <v>0.20955040871322161</v>
      </c>
      <c r="E207" s="28">
        <f t="shared" si="105"/>
        <v>0.22839896817265393</v>
      </c>
      <c r="F207" s="28">
        <f t="shared" si="105"/>
        <v>0.21059679219960747</v>
      </c>
      <c r="G207" s="34">
        <f t="shared" si="105"/>
        <v>0.26890405559325359</v>
      </c>
      <c r="H207" s="28">
        <f t="shared" si="105"/>
        <v>0.24458621966407712</v>
      </c>
      <c r="I207" s="28">
        <f t="shared" si="105"/>
        <v>0.3029704255054102</v>
      </c>
      <c r="J207" s="28">
        <f t="shared" si="105"/>
        <v>0.24903112823030149</v>
      </c>
      <c r="K207" s="28">
        <f t="shared" si="105"/>
        <v>0.26498318523997444</v>
      </c>
      <c r="L207" s="28">
        <f t="shared" si="105"/>
        <v>0.29124369116202953</v>
      </c>
      <c r="M207" s="28">
        <f t="shared" si="105"/>
        <v>0.2346376174274587</v>
      </c>
      <c r="N207" s="28">
        <f t="shared" si="105"/>
        <v>0.20238437304460533</v>
      </c>
      <c r="O207" s="28">
        <f>O25/71.85*23/O$189-O203</f>
        <v>0.20116295543677376</v>
      </c>
      <c r="P207" s="28">
        <f>P25/71.85*23/P$189-P203</f>
        <v>0.22585574007441966</v>
      </c>
      <c r="Q207" s="28">
        <f>Q25/71.85*23/Q$189-Q203</f>
        <v>0.25931128656417801</v>
      </c>
      <c r="R207" s="28">
        <f>R25/71.85*23/R$189-R203</f>
        <v>0.23682924647028347</v>
      </c>
      <c r="S207" s="28">
        <f>S25/71.85*23/S$189-S203</f>
        <v>0.25134351871901739</v>
      </c>
    </row>
    <row r="208" spans="1:19">
      <c r="A208" s="28" t="s">
        <v>70</v>
      </c>
      <c r="B208" s="28">
        <f t="shared" ref="B208:N208" si="106">IF(B207+B28/56.08*23/B$189-B204&lt;=2,B28/56.08*23/B$189-B204,2-B207)</f>
        <v>1.785726279521056</v>
      </c>
      <c r="C208" s="28">
        <f t="shared" si="106"/>
        <v>1.7891167858459576</v>
      </c>
      <c r="D208" s="28">
        <f t="shared" si="106"/>
        <v>1.7904495912867784</v>
      </c>
      <c r="E208" s="28">
        <f t="shared" si="106"/>
        <v>1.7716010318273461</v>
      </c>
      <c r="F208" s="28">
        <f t="shared" si="106"/>
        <v>1.7894032078003925</v>
      </c>
      <c r="G208" s="34">
        <f t="shared" si="106"/>
        <v>1.7310959444067464</v>
      </c>
      <c r="H208" s="28">
        <f t="shared" si="106"/>
        <v>1.7554137803359229</v>
      </c>
      <c r="I208" s="28">
        <f t="shared" si="106"/>
        <v>1.6970295744945898</v>
      </c>
      <c r="J208" s="28">
        <f t="shared" si="106"/>
        <v>1.7509688717696985</v>
      </c>
      <c r="K208" s="28">
        <f t="shared" si="106"/>
        <v>1.7350168147600256</v>
      </c>
      <c r="L208" s="28">
        <f t="shared" si="106"/>
        <v>1.7087563088379705</v>
      </c>
      <c r="M208" s="28">
        <f t="shared" si="106"/>
        <v>1.7653623825725413</v>
      </c>
      <c r="N208" s="28">
        <f t="shared" si="106"/>
        <v>1.7976156269553947</v>
      </c>
      <c r="O208" s="28">
        <f>IF(O207+O28/56.08*23/O$189-O204&lt;=2,O28/56.08*23/O$189-O204,2-O207)</f>
        <v>1.7988370445632262</v>
      </c>
      <c r="P208" s="28">
        <f>IF(P207+P28/56.08*23/P$189-P204&lt;=2,P28/56.08*23/P$189-P204,2-P207)</f>
        <v>1.7741442599255803</v>
      </c>
      <c r="Q208" s="28">
        <f>IF(Q207+Q28/56.08*23/Q$189-Q204&lt;=2,Q28/56.08*23/Q$189-Q204,2-Q207)</f>
        <v>1.740688713435822</v>
      </c>
      <c r="R208" s="28">
        <f>IF(R207+R28/56.08*23/R$189-R204&lt;=2,R28/56.08*23/R$189-R204,2-R207)</f>
        <v>1.7631707535297165</v>
      </c>
      <c r="S208" s="28">
        <f>IF(S207+S28/56.08*23/S$189-S204&lt;=2,S28/56.08*23/S$189-S204,2-S207)</f>
        <v>1.7486564812809826</v>
      </c>
    </row>
    <row r="209" spans="1:19">
      <c r="A209" s="28" t="s">
        <v>73</v>
      </c>
      <c r="B209" s="35">
        <f t="shared" ref="B209:N209" si="107">IF(2-B207-B208&gt;=0,2-B207-B208,0)</f>
        <v>0</v>
      </c>
      <c r="C209" s="35">
        <f t="shared" si="107"/>
        <v>0</v>
      </c>
      <c r="D209" s="35">
        <f t="shared" si="107"/>
        <v>0</v>
      </c>
      <c r="E209" s="35">
        <f t="shared" si="107"/>
        <v>0</v>
      </c>
      <c r="F209" s="35">
        <f t="shared" si="107"/>
        <v>0</v>
      </c>
      <c r="G209" s="36">
        <f t="shared" si="107"/>
        <v>0</v>
      </c>
      <c r="H209" s="35">
        <f t="shared" si="107"/>
        <v>0</v>
      </c>
      <c r="I209" s="35">
        <f t="shared" si="107"/>
        <v>0</v>
      </c>
      <c r="J209" s="35">
        <f t="shared" si="107"/>
        <v>0</v>
      </c>
      <c r="K209" s="35">
        <f t="shared" si="107"/>
        <v>0</v>
      </c>
      <c r="L209" s="35">
        <f t="shared" si="107"/>
        <v>0</v>
      </c>
      <c r="M209" s="35">
        <f t="shared" si="107"/>
        <v>0</v>
      </c>
      <c r="N209" s="35">
        <f t="shared" si="107"/>
        <v>0</v>
      </c>
      <c r="O209" s="35">
        <f>IF(2-O207-O208&gt;=0,2-O207-O208,0)</f>
        <v>0</v>
      </c>
      <c r="P209" s="35">
        <f>IF(2-P207-P208&gt;=0,2-P207-P208,0)</f>
        <v>0</v>
      </c>
      <c r="Q209" s="35">
        <f>IF(2-Q207-Q208&gt;=0,2-Q207-Q208,0)</f>
        <v>0</v>
      </c>
      <c r="R209" s="35">
        <f>IF(2-R207-R208&gt;=0,2-R207-R208,0)</f>
        <v>0</v>
      </c>
      <c r="S209" s="35">
        <f>IF(2-S207-S208&gt;=0,2-S207-S208,0)</f>
        <v>0</v>
      </c>
    </row>
    <row r="210" spans="1:19">
      <c r="A210" s="28"/>
      <c r="B210" s="28">
        <f t="shared" ref="B210:N210" si="108">SUM(B207:B209)</f>
        <v>2</v>
      </c>
      <c r="C210" s="28">
        <f t="shared" si="108"/>
        <v>2</v>
      </c>
      <c r="D210" s="28">
        <f t="shared" si="108"/>
        <v>2</v>
      </c>
      <c r="E210" s="28">
        <f t="shared" si="108"/>
        <v>2</v>
      </c>
      <c r="F210" s="28">
        <f t="shared" si="108"/>
        <v>2</v>
      </c>
      <c r="G210" s="34">
        <f t="shared" si="108"/>
        <v>2</v>
      </c>
      <c r="H210" s="28">
        <f t="shared" si="108"/>
        <v>2</v>
      </c>
      <c r="I210" s="28">
        <f t="shared" si="108"/>
        <v>2</v>
      </c>
      <c r="J210" s="28">
        <f t="shared" si="108"/>
        <v>2</v>
      </c>
      <c r="K210" s="28">
        <f t="shared" si="108"/>
        <v>2</v>
      </c>
      <c r="L210" s="28">
        <f t="shared" si="108"/>
        <v>2</v>
      </c>
      <c r="M210" s="28">
        <f t="shared" si="108"/>
        <v>2</v>
      </c>
      <c r="N210" s="28">
        <f t="shared" si="108"/>
        <v>2</v>
      </c>
      <c r="O210" s="28">
        <f>SUM(O207:O209)</f>
        <v>2</v>
      </c>
      <c r="P210" s="28">
        <f>SUM(P207:P209)</f>
        <v>2</v>
      </c>
      <c r="Q210" s="28">
        <f>SUM(Q207:Q209)</f>
        <v>2</v>
      </c>
      <c r="R210" s="28">
        <f>SUM(R207:R209)</f>
        <v>2</v>
      </c>
      <c r="S210" s="28">
        <f>SUM(S207:S209)</f>
        <v>2</v>
      </c>
    </row>
    <row r="211" spans="1:19">
      <c r="A211" s="35" t="s">
        <v>74</v>
      </c>
      <c r="B211" s="28"/>
      <c r="C211" s="28"/>
      <c r="D211" s="28"/>
      <c r="E211" s="28"/>
      <c r="F211" s="28"/>
      <c r="G211" s="34"/>
      <c r="H211" s="28"/>
      <c r="I211" s="28"/>
      <c r="J211" s="28"/>
      <c r="K211" s="28"/>
      <c r="L211" s="28"/>
      <c r="M211" s="28"/>
      <c r="N211" s="28"/>
      <c r="O211" s="28"/>
      <c r="P211" s="28"/>
      <c r="Q211" s="28"/>
      <c r="R211" s="28"/>
      <c r="S211" s="28"/>
    </row>
    <row r="212" spans="1:19">
      <c r="A212" s="25" t="s">
        <v>70</v>
      </c>
      <c r="B212" s="28">
        <f t="shared" ref="B212:N212" si="109">B28/56.08*23/B$189-B208-B204</f>
        <v>6.4416521965321438E-2</v>
      </c>
      <c r="C212" s="28">
        <f t="shared" si="109"/>
        <v>9.656928169385548E-2</v>
      </c>
      <c r="D212" s="28">
        <f t="shared" si="109"/>
        <v>0.10814873030927585</v>
      </c>
      <c r="E212" s="28">
        <f t="shared" si="109"/>
        <v>0.11788970916674901</v>
      </c>
      <c r="F212" s="28">
        <f t="shared" si="109"/>
        <v>9.9894906563513075E-2</v>
      </c>
      <c r="G212" s="34">
        <f t="shared" si="109"/>
        <v>7.1190511685117031E-2</v>
      </c>
      <c r="H212" s="28">
        <f t="shared" si="109"/>
        <v>6.535320325541738E-2</v>
      </c>
      <c r="I212" s="28">
        <f t="shared" si="109"/>
        <v>7.3547315423117654E-2</v>
      </c>
      <c r="J212" s="28">
        <f t="shared" si="109"/>
        <v>7.8451320583151851E-2</v>
      </c>
      <c r="K212" s="28">
        <f t="shared" si="109"/>
        <v>6.2594125462590355E-2</v>
      </c>
      <c r="L212" s="28">
        <f t="shared" si="109"/>
        <v>2.7948496149288182E-3</v>
      </c>
      <c r="M212" s="28">
        <f t="shared" si="109"/>
        <v>7.1796688275629794E-2</v>
      </c>
      <c r="N212" s="28">
        <f t="shared" si="109"/>
        <v>4.2281852732984904E-2</v>
      </c>
      <c r="O212" s="28">
        <f>O28/56.08*23/O$189-O208-O204</f>
        <v>0.11148962149797503</v>
      </c>
      <c r="P212" s="28">
        <f>P28/56.08*23/P$189-P208-P204</f>
        <v>0.1414831505086851</v>
      </c>
      <c r="Q212" s="28">
        <f>Q28/56.08*23/Q$189-Q208-Q204</f>
        <v>5.8922766738237486E-2</v>
      </c>
      <c r="R212" s="28">
        <f>R28/56.08*23/R$189-R208-R204</f>
        <v>0.11293261994044346</v>
      </c>
      <c r="S212" s="28">
        <f>S28/56.08*23/S$189-S208-S204</f>
        <v>0.14873793091944321</v>
      </c>
    </row>
    <row r="213" spans="1:19">
      <c r="A213" s="28" t="s">
        <v>73</v>
      </c>
      <c r="B213" s="28">
        <f t="shared" ref="B213:N213" si="110">B29/61.982*23/B$189*2-B209</f>
        <v>0.19189655199765296</v>
      </c>
      <c r="C213" s="28">
        <f t="shared" si="110"/>
        <v>0.20197963103199623</v>
      </c>
      <c r="D213" s="28">
        <f t="shared" si="110"/>
        <v>0.20037061872087467</v>
      </c>
      <c r="E213" s="28">
        <f t="shared" si="110"/>
        <v>0.25821196707791938</v>
      </c>
      <c r="F213" s="28">
        <f t="shared" si="110"/>
        <v>0.25302854910311762</v>
      </c>
      <c r="G213" s="34">
        <f t="shared" si="110"/>
        <v>0.29077578266139581</v>
      </c>
      <c r="H213" s="28">
        <f t="shared" si="110"/>
        <v>0.30201205425256106</v>
      </c>
      <c r="I213" s="28">
        <f t="shared" si="110"/>
        <v>0.30351472272162744</v>
      </c>
      <c r="J213" s="28">
        <f t="shared" si="110"/>
        <v>0.3107452098414174</v>
      </c>
      <c r="K213" s="28">
        <f t="shared" si="110"/>
        <v>0.34718806008953845</v>
      </c>
      <c r="L213" s="28">
        <f t="shared" si="110"/>
        <v>0.35322357653227981</v>
      </c>
      <c r="M213" s="28">
        <f t="shared" si="110"/>
        <v>0.29537702726777532</v>
      </c>
      <c r="N213" s="28">
        <f t="shared" si="110"/>
        <v>0.26874985022464698</v>
      </c>
      <c r="O213" s="28">
        <f>O29/61.982*23/O$189*2-O209</f>
        <v>0.27688685749925468</v>
      </c>
      <c r="P213" s="28">
        <f>P29/61.982*23/P$189*2-P209</f>
        <v>0.25360622710415121</v>
      </c>
      <c r="Q213" s="28">
        <f>Q29/61.982*23/Q$189*2-Q209</f>
        <v>0.34488812910191108</v>
      </c>
      <c r="R213" s="28">
        <f>R29/61.982*23/R$189*2-R209</f>
        <v>0.29503446601421462</v>
      </c>
      <c r="S213" s="28">
        <f>S29/61.982*23/S$189*2-S209</f>
        <v>0.28529217063724599</v>
      </c>
    </row>
    <row r="214" spans="1:19">
      <c r="A214" s="28" t="s">
        <v>75</v>
      </c>
      <c r="B214" s="35">
        <f t="shared" ref="B214:N214" si="111">B30/94.2*23/B$189*2</f>
        <v>7.2499151329806347E-2</v>
      </c>
      <c r="C214" s="35">
        <f t="shared" si="111"/>
        <v>6.6261872596331456E-2</v>
      </c>
      <c r="D214" s="35">
        <f t="shared" si="111"/>
        <v>8.3038685231453482E-2</v>
      </c>
      <c r="E214" s="35">
        <f t="shared" si="111"/>
        <v>0.10699461618085516</v>
      </c>
      <c r="F214" s="35">
        <f t="shared" si="111"/>
        <v>0.11080095897899994</v>
      </c>
      <c r="G214" s="36">
        <f t="shared" si="111"/>
        <v>0.11728254751425821</v>
      </c>
      <c r="H214" s="35">
        <f t="shared" si="111"/>
        <v>0.12788454694009524</v>
      </c>
      <c r="I214" s="35">
        <f t="shared" si="111"/>
        <v>0.12968519869595801</v>
      </c>
      <c r="J214" s="35">
        <f t="shared" si="111"/>
        <v>0.12858112651080555</v>
      </c>
      <c r="K214" s="35">
        <f t="shared" si="111"/>
        <v>0.12891995038074794</v>
      </c>
      <c r="L214" s="35">
        <f t="shared" si="111"/>
        <v>0.1185372994236419</v>
      </c>
      <c r="M214" s="35">
        <f t="shared" si="111"/>
        <v>0.13275691776013931</v>
      </c>
      <c r="N214" s="35">
        <f t="shared" si="111"/>
        <v>0.1238018579206052</v>
      </c>
      <c r="O214" s="35">
        <f>O30/94.2*23/O$189*2</f>
        <v>0.13062816331191435</v>
      </c>
      <c r="P214" s="35">
        <f>P30/94.2*23/P$189*2</f>
        <v>0.12443135357163636</v>
      </c>
      <c r="Q214" s="35">
        <f>Q30/94.2*23/Q$189*2</f>
        <v>0.14803147716869453</v>
      </c>
      <c r="R214" s="35">
        <f>R30/94.2*23/R$189*2</f>
        <v>0.12270692090391959</v>
      </c>
      <c r="S214" s="35">
        <f>S30/94.2*23/S$189*2</f>
        <v>0.13828771765900469</v>
      </c>
    </row>
    <row r="215" spans="1:19">
      <c r="A215" s="28" t="s">
        <v>76</v>
      </c>
      <c r="B215" s="28">
        <f t="shared" ref="B215:N215" si="112">B213+B214+B212</f>
        <v>0.32881222529278076</v>
      </c>
      <c r="C215" s="28">
        <f t="shared" si="112"/>
        <v>0.36481078532218314</v>
      </c>
      <c r="D215" s="28">
        <f t="shared" si="112"/>
        <v>0.39155803426160402</v>
      </c>
      <c r="E215" s="28">
        <f t="shared" si="112"/>
        <v>0.48309629242552354</v>
      </c>
      <c r="F215" s="28">
        <f t="shared" si="112"/>
        <v>0.46372441464563063</v>
      </c>
      <c r="G215" s="34">
        <f t="shared" si="112"/>
        <v>0.47924884186077105</v>
      </c>
      <c r="H215" s="28">
        <f t="shared" si="112"/>
        <v>0.49524980444807365</v>
      </c>
      <c r="I215" s="28">
        <f t="shared" si="112"/>
        <v>0.50674723684070311</v>
      </c>
      <c r="J215" s="28">
        <f t="shared" si="112"/>
        <v>0.51777765693537481</v>
      </c>
      <c r="K215" s="28">
        <f t="shared" si="112"/>
        <v>0.53870213593287675</v>
      </c>
      <c r="L215" s="28">
        <f t="shared" si="112"/>
        <v>0.47455572557085052</v>
      </c>
      <c r="M215" s="28">
        <f t="shared" si="112"/>
        <v>0.49993063330354442</v>
      </c>
      <c r="N215" s="28">
        <f t="shared" si="112"/>
        <v>0.4348335608782371</v>
      </c>
      <c r="O215" s="28">
        <f>O213+O214+O212</f>
        <v>0.51900464230914412</v>
      </c>
      <c r="P215" s="28">
        <f>P213+P214+P212</f>
        <v>0.51952073118447273</v>
      </c>
      <c r="Q215" s="28">
        <f>Q213+Q214+Q212</f>
        <v>0.55184237300884309</v>
      </c>
      <c r="R215" s="28">
        <f>R213+R214+R212</f>
        <v>0.53067400685857768</v>
      </c>
      <c r="S215" s="28">
        <f>S213+S214+S212</f>
        <v>0.57231781921569391</v>
      </c>
    </row>
    <row r="216" spans="1:19">
      <c r="A216" s="28"/>
      <c r="B216" s="28"/>
      <c r="C216" s="28"/>
      <c r="D216" s="28"/>
      <c r="E216" s="28"/>
      <c r="F216" s="28"/>
      <c r="G216" s="34"/>
      <c r="H216" s="28"/>
      <c r="I216" s="28"/>
      <c r="J216" s="28"/>
      <c r="K216" s="28"/>
      <c r="L216" s="28"/>
      <c r="M216" s="28"/>
      <c r="N216" s="28"/>
      <c r="O216" s="28"/>
      <c r="P216" s="28"/>
      <c r="Q216" s="28"/>
      <c r="R216" s="28"/>
      <c r="S216" s="28"/>
    </row>
    <row r="217" spans="1:19">
      <c r="A217" s="35" t="s">
        <v>77</v>
      </c>
      <c r="B217" s="28"/>
      <c r="C217" s="28"/>
      <c r="D217" s="28"/>
      <c r="E217" s="28"/>
      <c r="F217" s="28"/>
      <c r="G217" s="34"/>
      <c r="H217" s="28"/>
      <c r="I217" s="28"/>
      <c r="J217" s="28"/>
      <c r="K217" s="28"/>
      <c r="L217" s="28"/>
      <c r="M217" s="28"/>
      <c r="N217" s="28"/>
      <c r="O217" s="28"/>
      <c r="P217" s="28"/>
      <c r="Q217" s="28"/>
      <c r="R217" s="28"/>
      <c r="S217" s="28"/>
    </row>
    <row r="218" spans="1:19">
      <c r="A218" s="28" t="s">
        <v>78</v>
      </c>
      <c r="B218" s="28">
        <v>0</v>
      </c>
      <c r="C218" s="28">
        <v>0</v>
      </c>
      <c r="D218" s="28">
        <v>0</v>
      </c>
      <c r="E218" s="28">
        <v>0</v>
      </c>
      <c r="F218" s="28">
        <v>0</v>
      </c>
      <c r="G218" s="34">
        <v>0</v>
      </c>
      <c r="H218" s="28">
        <v>0</v>
      </c>
      <c r="I218" s="28">
        <v>0</v>
      </c>
      <c r="J218" s="28">
        <v>0</v>
      </c>
      <c r="K218" s="28">
        <v>0</v>
      </c>
      <c r="L218" s="28">
        <v>0</v>
      </c>
      <c r="M218" s="28">
        <v>0</v>
      </c>
      <c r="N218" s="28">
        <v>0</v>
      </c>
      <c r="O218" s="28">
        <v>0</v>
      </c>
      <c r="P218" s="28">
        <v>0</v>
      </c>
      <c r="Q218" s="28">
        <v>0</v>
      </c>
      <c r="R218" s="28">
        <v>0</v>
      </c>
      <c r="S218" s="28">
        <v>0</v>
      </c>
    </row>
    <row r="219" spans="1:19">
      <c r="A219" s="28" t="s">
        <v>79</v>
      </c>
      <c r="B219" s="28">
        <f t="shared" ref="B219:N219" si="113">2-(B218+B220+B221)</f>
        <v>1.9676492592153583</v>
      </c>
      <c r="C219" s="28">
        <f t="shared" si="113"/>
        <v>1.9812988125706794</v>
      </c>
      <c r="D219" s="28">
        <f t="shared" si="113"/>
        <v>1.9776372674179679</v>
      </c>
      <c r="E219" s="28">
        <f t="shared" si="113"/>
        <v>1.9808139292187961</v>
      </c>
      <c r="F219" s="28">
        <f t="shared" si="113"/>
        <v>1.9435665177121926</v>
      </c>
      <c r="G219" s="34">
        <f t="shared" si="113"/>
        <v>1.9440867783032674</v>
      </c>
      <c r="H219" s="28">
        <f t="shared" si="113"/>
        <v>1.9336255349530533</v>
      </c>
      <c r="I219" s="28">
        <f t="shared" si="113"/>
        <v>1.9286456150652731</v>
      </c>
      <c r="J219" s="28">
        <f t="shared" si="113"/>
        <v>1.9404352280560404</v>
      </c>
      <c r="K219" s="28">
        <f t="shared" si="113"/>
        <v>1.9252202257691771</v>
      </c>
      <c r="L219" s="28">
        <f t="shared" si="113"/>
        <v>1.933895946052385</v>
      </c>
      <c r="M219" s="28">
        <f t="shared" si="113"/>
        <v>1.9296123640551579</v>
      </c>
      <c r="N219" s="28">
        <f t="shared" si="113"/>
        <v>1.9440954564728055</v>
      </c>
      <c r="O219" s="28">
        <f>2-(O218+O220+O221)</f>
        <v>1.9757221864771894</v>
      </c>
      <c r="P219" s="28">
        <f>2-(P218+P220+P221)</f>
        <v>1.9752573920583194</v>
      </c>
      <c r="Q219" s="28">
        <f>2-(Q218+Q220+Q221)</f>
        <v>1.9244473071578778</v>
      </c>
      <c r="R219" s="28">
        <f>2-(R218+R220+R221)</f>
        <v>1.9664411475855408</v>
      </c>
      <c r="S219" s="28">
        <f>2-(S218+S220+S221)</f>
        <v>1.9718961173409284</v>
      </c>
    </row>
    <row r="220" spans="1:19">
      <c r="A220" s="28" t="s">
        <v>44</v>
      </c>
      <c r="B220" s="28">
        <f t="shared" ref="B220:N220" si="114">B31/19*23/B$189</f>
        <v>0</v>
      </c>
      <c r="C220" s="28">
        <f t="shared" si="114"/>
        <v>0</v>
      </c>
      <c r="D220" s="28">
        <f t="shared" si="114"/>
        <v>0</v>
      </c>
      <c r="E220" s="28">
        <f t="shared" si="114"/>
        <v>0</v>
      </c>
      <c r="F220" s="28">
        <f t="shared" si="114"/>
        <v>0</v>
      </c>
      <c r="G220" s="34">
        <f t="shared" si="114"/>
        <v>0</v>
      </c>
      <c r="H220" s="28">
        <f t="shared" si="114"/>
        <v>0</v>
      </c>
      <c r="I220" s="28">
        <f t="shared" si="114"/>
        <v>0</v>
      </c>
      <c r="J220" s="28">
        <f t="shared" si="114"/>
        <v>0</v>
      </c>
      <c r="K220" s="28">
        <f t="shared" si="114"/>
        <v>0</v>
      </c>
      <c r="L220" s="28">
        <f t="shared" si="114"/>
        <v>0</v>
      </c>
      <c r="M220" s="28">
        <f t="shared" si="114"/>
        <v>0</v>
      </c>
      <c r="N220" s="28">
        <f t="shared" si="114"/>
        <v>0</v>
      </c>
      <c r="O220" s="28">
        <f>O31/19*23/O$189</f>
        <v>0</v>
      </c>
      <c r="P220" s="28">
        <f>P31/19*23/P$189</f>
        <v>0</v>
      </c>
      <c r="Q220" s="28">
        <f>Q31/19*23/Q$189</f>
        <v>0</v>
      </c>
      <c r="R220" s="28">
        <f>R31/19*23/R$189</f>
        <v>0</v>
      </c>
      <c r="S220" s="28">
        <f>S31/19*23/S$189</f>
        <v>0</v>
      </c>
    </row>
    <row r="221" spans="1:19">
      <c r="A221" s="28" t="s">
        <v>45</v>
      </c>
      <c r="B221" s="35">
        <f t="shared" ref="B221:N221" si="115">B32/35.457*23/B$189</f>
        <v>3.2350740784641813E-2</v>
      </c>
      <c r="C221" s="35">
        <f t="shared" si="115"/>
        <v>1.8701187429320556E-2</v>
      </c>
      <c r="D221" s="35">
        <f t="shared" si="115"/>
        <v>2.2362732582032207E-2</v>
      </c>
      <c r="E221" s="35">
        <f t="shared" si="115"/>
        <v>1.9186070781203882E-2</v>
      </c>
      <c r="F221" s="35">
        <f t="shared" si="115"/>
        <v>5.6433482287807479E-2</v>
      </c>
      <c r="G221" s="36">
        <f t="shared" si="115"/>
        <v>5.5913221696732664E-2</v>
      </c>
      <c r="H221" s="35">
        <f t="shared" si="115"/>
        <v>6.6374465046946662E-2</v>
      </c>
      <c r="I221" s="35">
        <f t="shared" si="115"/>
        <v>7.1354384934726942E-2</v>
      </c>
      <c r="J221" s="35">
        <f t="shared" si="115"/>
        <v>5.9564771943959677E-2</v>
      </c>
      <c r="K221" s="35">
        <f t="shared" si="115"/>
        <v>7.477977423082291E-2</v>
      </c>
      <c r="L221" s="35">
        <f t="shared" si="115"/>
        <v>6.6104053947615066E-2</v>
      </c>
      <c r="M221" s="35">
        <f t="shared" si="115"/>
        <v>7.0387635944842139E-2</v>
      </c>
      <c r="N221" s="35">
        <f t="shared" si="115"/>
        <v>5.5904543527194601E-2</v>
      </c>
      <c r="O221" s="35">
        <f>O32/35.457*23/O$189</f>
        <v>2.4277813522810523E-2</v>
      </c>
      <c r="P221" s="35">
        <f>P32/35.457*23/P$189</f>
        <v>2.474260794168066E-2</v>
      </c>
      <c r="Q221" s="35">
        <f>Q32/35.457*23/Q$189</f>
        <v>7.555269284212221E-2</v>
      </c>
      <c r="R221" s="35">
        <f>R32/35.457*23/R$189</f>
        <v>3.3558852414459182E-2</v>
      </c>
      <c r="S221" s="35">
        <f>S32/35.457*23/S$189</f>
        <v>2.8103882659071631E-2</v>
      </c>
    </row>
    <row r="222" spans="1:19">
      <c r="A222" s="28"/>
      <c r="B222" s="28">
        <f t="shared" ref="B222:N222" si="116">SUM(B218:B221)</f>
        <v>2</v>
      </c>
      <c r="C222" s="28">
        <f t="shared" si="116"/>
        <v>2</v>
      </c>
      <c r="D222" s="28">
        <f t="shared" si="116"/>
        <v>2</v>
      </c>
      <c r="E222" s="28">
        <f t="shared" si="116"/>
        <v>2</v>
      </c>
      <c r="F222" s="28">
        <f t="shared" si="116"/>
        <v>2</v>
      </c>
      <c r="G222" s="34">
        <f t="shared" si="116"/>
        <v>2</v>
      </c>
      <c r="H222" s="28">
        <f t="shared" si="116"/>
        <v>2</v>
      </c>
      <c r="I222" s="28">
        <f t="shared" si="116"/>
        <v>2</v>
      </c>
      <c r="J222" s="28">
        <f t="shared" si="116"/>
        <v>2</v>
      </c>
      <c r="K222" s="28">
        <f t="shared" si="116"/>
        <v>2</v>
      </c>
      <c r="L222" s="28">
        <f t="shared" si="116"/>
        <v>2</v>
      </c>
      <c r="M222" s="28">
        <f t="shared" si="116"/>
        <v>2</v>
      </c>
      <c r="N222" s="28">
        <f t="shared" si="116"/>
        <v>2</v>
      </c>
      <c r="O222" s="28">
        <f>SUM(O218:O221)</f>
        <v>2</v>
      </c>
      <c r="P222" s="28">
        <f>SUM(P218:P221)</f>
        <v>2</v>
      </c>
      <c r="Q222" s="28">
        <f>SUM(Q218:Q221)</f>
        <v>2</v>
      </c>
      <c r="R222" s="28">
        <f>SUM(R218:R221)</f>
        <v>2</v>
      </c>
      <c r="S222" s="28">
        <f>SUM(S218:S221)</f>
        <v>2</v>
      </c>
    </row>
    <row r="223" spans="1:19">
      <c r="A223" s="28"/>
      <c r="B223" s="28"/>
      <c r="C223" s="28"/>
      <c r="D223" s="28"/>
      <c r="E223" s="28"/>
      <c r="F223" s="28"/>
      <c r="G223" s="34"/>
      <c r="H223" s="28"/>
      <c r="I223" s="28"/>
      <c r="J223" s="28"/>
      <c r="K223" s="28"/>
      <c r="L223" s="28"/>
      <c r="M223" s="28"/>
      <c r="N223" s="28"/>
      <c r="O223" s="28"/>
      <c r="P223" s="28"/>
      <c r="Q223" s="28"/>
      <c r="R223" s="28"/>
      <c r="S223" s="28"/>
    </row>
    <row r="224" spans="1:19">
      <c r="A224" s="28" t="s">
        <v>80</v>
      </c>
      <c r="B224" s="28">
        <f t="shared" ref="B224:N224" si="117">8+5+B210+B215</f>
        <v>15.328812225292781</v>
      </c>
      <c r="C224" s="28">
        <f t="shared" si="117"/>
        <v>15.364810785322183</v>
      </c>
      <c r="D224" s="28">
        <f t="shared" si="117"/>
        <v>15.391558034261603</v>
      </c>
      <c r="E224" s="28">
        <f t="shared" si="117"/>
        <v>15.483096292425524</v>
      </c>
      <c r="F224" s="28">
        <f t="shared" si="117"/>
        <v>15.463724414645631</v>
      </c>
      <c r="G224" s="34">
        <f t="shared" si="117"/>
        <v>15.479248841860771</v>
      </c>
      <c r="H224" s="28">
        <f t="shared" si="117"/>
        <v>15.495249804448074</v>
      </c>
      <c r="I224" s="28">
        <f t="shared" si="117"/>
        <v>15.506747236840702</v>
      </c>
      <c r="J224" s="28">
        <f t="shared" si="117"/>
        <v>15.517777656935374</v>
      </c>
      <c r="K224" s="28">
        <f t="shared" si="117"/>
        <v>15.538702135932876</v>
      </c>
      <c r="L224" s="28">
        <f t="shared" si="117"/>
        <v>15.47455572557085</v>
      </c>
      <c r="M224" s="28">
        <f t="shared" si="117"/>
        <v>15.499930633303544</v>
      </c>
      <c r="N224" s="28">
        <f t="shared" si="117"/>
        <v>15.434833560878237</v>
      </c>
      <c r="O224" s="28">
        <f>8+5+O210+O215</f>
        <v>15.519004642309143</v>
      </c>
      <c r="P224" s="28">
        <f>8+5+P210+P215</f>
        <v>15.519520731184473</v>
      </c>
      <c r="Q224" s="28">
        <f>8+5+Q210+Q215</f>
        <v>15.551842373008842</v>
      </c>
      <c r="R224" s="28">
        <f>8+5+R210+R215</f>
        <v>15.530674006858577</v>
      </c>
      <c r="S224" s="28">
        <f>8+5+S210+S215</f>
        <v>15.572317819215694</v>
      </c>
    </row>
    <row r="225" spans="1:19">
      <c r="A225" s="28" t="s">
        <v>81</v>
      </c>
      <c r="B225" s="28">
        <f t="shared" ref="B225:S225" si="118">(B192+B199)*4+(B193+B198+B200)*3+(B201+B202+B203+B204+B207+B208+B212)*2+B209+B213+B214</f>
        <v>46</v>
      </c>
      <c r="C225" s="28">
        <f t="shared" si="118"/>
        <v>46</v>
      </c>
      <c r="D225" s="28">
        <f t="shared" si="118"/>
        <v>45.999999999999993</v>
      </c>
      <c r="E225" s="28">
        <f t="shared" si="118"/>
        <v>46</v>
      </c>
      <c r="F225" s="28">
        <f t="shared" si="118"/>
        <v>46.000000000000014</v>
      </c>
      <c r="G225" s="34">
        <f t="shared" si="118"/>
        <v>45.999999999999993</v>
      </c>
      <c r="H225" s="28">
        <f t="shared" si="118"/>
        <v>46.000000000000014</v>
      </c>
      <c r="I225" s="28">
        <f t="shared" si="118"/>
        <v>46.000000000000007</v>
      </c>
      <c r="J225" s="28">
        <f t="shared" si="118"/>
        <v>45.999999999999993</v>
      </c>
      <c r="K225" s="28">
        <f t="shared" si="118"/>
        <v>45.999999999999993</v>
      </c>
      <c r="L225" s="28">
        <f t="shared" si="118"/>
        <v>45.999999999999986</v>
      </c>
      <c r="M225" s="28">
        <f t="shared" si="118"/>
        <v>46.000000000000007</v>
      </c>
      <c r="N225" s="28">
        <f t="shared" si="118"/>
        <v>46</v>
      </c>
      <c r="O225" s="28">
        <f t="shared" si="118"/>
        <v>46</v>
      </c>
      <c r="P225" s="28">
        <f t="shared" si="118"/>
        <v>45.999999999999993</v>
      </c>
      <c r="Q225" s="28">
        <f t="shared" si="118"/>
        <v>46</v>
      </c>
      <c r="R225" s="28">
        <f t="shared" si="118"/>
        <v>46.000000000000007</v>
      </c>
      <c r="S225" s="28">
        <f t="shared" si="118"/>
        <v>46.000000000000007</v>
      </c>
    </row>
    <row r="226" spans="1:19">
      <c r="A226" s="28" t="s">
        <v>134</v>
      </c>
      <c r="B226" s="28">
        <f t="shared" ref="B226:N226" si="119">16/B224</f>
        <v>1.0437860262649541</v>
      </c>
      <c r="C226" s="28">
        <f t="shared" si="119"/>
        <v>1.0413405165577831</v>
      </c>
      <c r="D226" s="28">
        <f t="shared" si="119"/>
        <v>1.0395308885808705</v>
      </c>
      <c r="E226" s="28">
        <f t="shared" si="119"/>
        <v>1.0333850347380034</v>
      </c>
      <c r="F226" s="28">
        <f t="shared" si="119"/>
        <v>1.0346795875931716</v>
      </c>
      <c r="G226" s="34">
        <f t="shared" si="119"/>
        <v>1.0336418881471143</v>
      </c>
      <c r="H226" s="28">
        <f t="shared" si="119"/>
        <v>1.0325745116678939</v>
      </c>
      <c r="I226" s="28">
        <f t="shared" si="119"/>
        <v>1.0318089123157586</v>
      </c>
      <c r="J226" s="28">
        <f t="shared" si="119"/>
        <v>1.0310754770254815</v>
      </c>
      <c r="K226" s="28">
        <f t="shared" si="119"/>
        <v>1.0296870266275575</v>
      </c>
      <c r="L226" s="28">
        <f t="shared" si="119"/>
        <v>1.0339553705933464</v>
      </c>
      <c r="M226" s="28">
        <f t="shared" si="119"/>
        <v>1.0322626841711147</v>
      </c>
      <c r="N226" s="28">
        <f t="shared" si="119"/>
        <v>1.0366162963074805</v>
      </c>
      <c r="O226" s="28">
        <f>16/O224</f>
        <v>1.0309939566858257</v>
      </c>
      <c r="P226" s="28">
        <f>16/P224</f>
        <v>1.0309596718312355</v>
      </c>
      <c r="Q226" s="28">
        <f>16/Q224</f>
        <v>1.0288170119167979</v>
      </c>
      <c r="R226" s="28">
        <f>16/R224</f>
        <v>1.0302192933116852</v>
      </c>
      <c r="S226" s="28">
        <f>16/S224</f>
        <v>1.0274642597042658</v>
      </c>
    </row>
    <row r="227" spans="1:19">
      <c r="A227" s="28" t="s">
        <v>135</v>
      </c>
      <c r="B227" s="28">
        <f t="shared" ref="B227:N227" si="120">8/B192</f>
        <v>1.0879552261949039</v>
      </c>
      <c r="C227" s="28">
        <f t="shared" si="120"/>
        <v>1.1006654527435527</v>
      </c>
      <c r="D227" s="28">
        <f t="shared" si="120"/>
        <v>1.112810125930404</v>
      </c>
      <c r="E227" s="28">
        <f t="shared" si="120"/>
        <v>1.1263474973548635</v>
      </c>
      <c r="F227" s="28">
        <f t="shared" si="120"/>
        <v>1.1365126728524395</v>
      </c>
      <c r="G227" s="34">
        <f t="shared" si="120"/>
        <v>1.1374322162324959</v>
      </c>
      <c r="H227" s="28">
        <f t="shared" si="120"/>
        <v>1.1396202981103567</v>
      </c>
      <c r="I227" s="28">
        <f t="shared" si="120"/>
        <v>1.1423346601267734</v>
      </c>
      <c r="J227" s="28">
        <f t="shared" si="120"/>
        <v>1.1462057875755238</v>
      </c>
      <c r="K227" s="28">
        <f t="shared" si="120"/>
        <v>1.1510706197263298</v>
      </c>
      <c r="L227" s="28">
        <f t="shared" si="120"/>
        <v>1.1376833891930345</v>
      </c>
      <c r="M227" s="28">
        <f t="shared" si="120"/>
        <v>1.1481066437874108</v>
      </c>
      <c r="N227" s="28">
        <f t="shared" si="120"/>
        <v>1.138028795130861</v>
      </c>
      <c r="O227" s="28">
        <f>8/O192</f>
        <v>1.1435411062832319</v>
      </c>
      <c r="P227" s="28">
        <f>8/P192</f>
        <v>1.1461758979611174</v>
      </c>
      <c r="Q227" s="28">
        <f>8/Q192</f>
        <v>1.1599002465754555</v>
      </c>
      <c r="R227" s="28">
        <f>8/R192</f>
        <v>1.1534973798576442</v>
      </c>
      <c r="S227" s="28">
        <f>8/S192</f>
        <v>1.1630654885097789</v>
      </c>
    </row>
    <row r="228" spans="1:19">
      <c r="A228" s="28" t="s">
        <v>136</v>
      </c>
      <c r="B228" s="28">
        <f t="shared" ref="B228:N228" si="121">15/(B224-(B209+B213+B214))</f>
        <v>0.99572392851250513</v>
      </c>
      <c r="C228" s="28">
        <f t="shared" si="121"/>
        <v>0.99360322998610318</v>
      </c>
      <c r="D228" s="28">
        <f t="shared" si="121"/>
        <v>0.99284169541617551</v>
      </c>
      <c r="E228" s="28">
        <f t="shared" si="121"/>
        <v>0.99220197319634729</v>
      </c>
      <c r="F228" s="28">
        <f t="shared" si="121"/>
        <v>0.99338439723046734</v>
      </c>
      <c r="G228" s="34">
        <f t="shared" si="121"/>
        <v>0.99527638432876808</v>
      </c>
      <c r="H228" s="28">
        <f t="shared" si="121"/>
        <v>0.99566201984290048</v>
      </c>
      <c r="I228" s="28">
        <f t="shared" si="121"/>
        <v>0.99512076925994297</v>
      </c>
      <c r="J228" s="28">
        <f t="shared" si="121"/>
        <v>0.99479712346346483</v>
      </c>
      <c r="K228" s="28">
        <f t="shared" si="121"/>
        <v>0.99584439938159275</v>
      </c>
      <c r="L228" s="28">
        <f t="shared" si="121"/>
        <v>0.99981371140224573</v>
      </c>
      <c r="M228" s="28">
        <f t="shared" si="121"/>
        <v>0.99523635504375663</v>
      </c>
      <c r="N228" s="28">
        <f t="shared" si="121"/>
        <v>0.99718913306192947</v>
      </c>
      <c r="O228" s="28">
        <f>15/(O224-(O209+O213+O214))</f>
        <v>0.99262219514485417</v>
      </c>
      <c r="P228" s="28">
        <f>15/(P224-(P209+P213+P214))</f>
        <v>0.9906559252417797</v>
      </c>
      <c r="Q228" s="28">
        <f>15/(Q224-(Q209+Q213+Q214))</f>
        <v>0.99608718580665123</v>
      </c>
      <c r="R228" s="28">
        <f>15/(R224-(R209+R213+R214))</f>
        <v>0.99252741855068971</v>
      </c>
      <c r="S228" s="28">
        <f>15/(S224-(S209+S213+S214))</f>
        <v>0.99018149686147383</v>
      </c>
    </row>
    <row r="229" spans="1:19">
      <c r="A229" s="28" t="s">
        <v>137</v>
      </c>
      <c r="B229" s="28">
        <f t="shared" ref="B229:N229" si="122">2/(B208+B212)</f>
        <v>1.0809976388812959</v>
      </c>
      <c r="C229" s="28">
        <f t="shared" si="122"/>
        <v>1.0606219319472028</v>
      </c>
      <c r="D229" s="28">
        <f t="shared" si="122"/>
        <v>1.0534087053857197</v>
      </c>
      <c r="E229" s="28">
        <f t="shared" si="122"/>
        <v>1.0584862664888022</v>
      </c>
      <c r="F229" s="28">
        <f t="shared" si="122"/>
        <v>1.0585941862718504</v>
      </c>
      <c r="G229" s="34">
        <f t="shared" si="122"/>
        <v>1.1097015090136475</v>
      </c>
      <c r="H229" s="28">
        <f t="shared" si="122"/>
        <v>1.0984381955647804</v>
      </c>
      <c r="I229" s="28">
        <f t="shared" si="122"/>
        <v>1.1295753442783023</v>
      </c>
      <c r="J229" s="28">
        <f t="shared" si="122"/>
        <v>1.0932425521267282</v>
      </c>
      <c r="K229" s="28">
        <f t="shared" si="122"/>
        <v>1.1125877993111903</v>
      </c>
      <c r="L229" s="28">
        <f t="shared" si="122"/>
        <v>1.1685306571892566</v>
      </c>
      <c r="M229" s="28">
        <f t="shared" si="122"/>
        <v>1.0886373595709649</v>
      </c>
      <c r="N229" s="28">
        <f t="shared" si="122"/>
        <v>1.0870170876796552</v>
      </c>
      <c r="O229" s="28">
        <f>2/(O208+O212)</f>
        <v>1.046941361146202</v>
      </c>
      <c r="P229" s="28">
        <f>2/(P208+P212)</f>
        <v>1.0440443632755325</v>
      </c>
      <c r="Q229" s="28">
        <f>2/(Q208+Q212)</f>
        <v>1.1113509899406504</v>
      </c>
      <c r="R229" s="28">
        <f>2/(R208+R212)</f>
        <v>1.0660393389201539</v>
      </c>
      <c r="S229" s="28">
        <f>2/(S208+S212)</f>
        <v>1.0540771002274543</v>
      </c>
    </row>
    <row r="230" spans="1:19">
      <c r="A230" s="28" t="s">
        <v>138</v>
      </c>
      <c r="B230" s="28">
        <f>1</f>
        <v>1</v>
      </c>
      <c r="C230" s="28">
        <f>1</f>
        <v>1</v>
      </c>
      <c r="D230" s="28">
        <f>1</f>
        <v>1</v>
      </c>
      <c r="E230" s="28">
        <f>1</f>
        <v>1</v>
      </c>
      <c r="F230" s="28">
        <f>1</f>
        <v>1</v>
      </c>
      <c r="G230" s="34">
        <f>1</f>
        <v>1</v>
      </c>
      <c r="H230" s="28">
        <f>1</f>
        <v>1</v>
      </c>
      <c r="I230" s="28">
        <f>1</f>
        <v>1</v>
      </c>
      <c r="J230" s="28">
        <f>1</f>
        <v>1</v>
      </c>
      <c r="K230" s="28">
        <f>1</f>
        <v>1</v>
      </c>
      <c r="L230" s="28">
        <f>1</f>
        <v>1</v>
      </c>
      <c r="M230" s="28">
        <f>1</f>
        <v>1</v>
      </c>
      <c r="N230" s="28">
        <f>1</f>
        <v>1</v>
      </c>
      <c r="O230" s="28">
        <f>1</f>
        <v>1</v>
      </c>
      <c r="P230" s="28">
        <f>1</f>
        <v>1</v>
      </c>
      <c r="Q230" s="28">
        <f>1</f>
        <v>1</v>
      </c>
      <c r="R230" s="28">
        <f>1</f>
        <v>1</v>
      </c>
      <c r="S230" s="28">
        <f>1</f>
        <v>1</v>
      </c>
    </row>
    <row r="231" spans="1:19">
      <c r="A231" s="28" t="s">
        <v>139</v>
      </c>
      <c r="B231" s="28">
        <f t="shared" ref="B231:N231" si="123">8/(B192+B195)</f>
        <v>0.9903785633749892</v>
      </c>
      <c r="C231" s="28">
        <f t="shared" si="123"/>
        <v>0.98425318535162287</v>
      </c>
      <c r="D231" s="28">
        <f t="shared" si="123"/>
        <v>0.98024778799704759</v>
      </c>
      <c r="E231" s="28">
        <f t="shared" si="123"/>
        <v>0.97485608813328173</v>
      </c>
      <c r="F231" s="28">
        <f t="shared" si="123"/>
        <v>0.98015350595690443</v>
      </c>
      <c r="G231" s="34">
        <f t="shared" si="123"/>
        <v>0.9802922317834436</v>
      </c>
      <c r="H231" s="28">
        <f t="shared" si="123"/>
        <v>0.97926033742373453</v>
      </c>
      <c r="I231" s="28">
        <f t="shared" si="123"/>
        <v>0.98014531833490359</v>
      </c>
      <c r="J231" s="28">
        <f t="shared" si="123"/>
        <v>0.9811656901497231</v>
      </c>
      <c r="K231" s="28">
        <f t="shared" si="123"/>
        <v>0.98101020110006432</v>
      </c>
      <c r="L231" s="28">
        <f t="shared" si="123"/>
        <v>0.97335417084892584</v>
      </c>
      <c r="M231" s="28">
        <f t="shared" si="123"/>
        <v>0.97713938400260603</v>
      </c>
      <c r="N231" s="28">
        <f t="shared" si="123"/>
        <v>0.97134802526000408</v>
      </c>
      <c r="O231" s="28">
        <f>8/(O192+O195)</f>
        <v>0.97078199791058772</v>
      </c>
      <c r="P231" s="28">
        <f>8/(P192+P195)</f>
        <v>0.96944059727535969</v>
      </c>
      <c r="Q231" s="28">
        <f>8/(Q192+Q195)</f>
        <v>0.97766329733155433</v>
      </c>
      <c r="R231" s="28">
        <f>8/(R192+R195)</f>
        <v>0.96445003044391064</v>
      </c>
      <c r="S231" s="28">
        <f>8/(S192+S195)</f>
        <v>0.96762206949578966</v>
      </c>
    </row>
    <row r="232" spans="1:19">
      <c r="A232" s="28" t="s">
        <v>140</v>
      </c>
      <c r="B232" s="28">
        <f t="shared" ref="B232:N232" si="124">15/(B224-B214)</f>
        <v>0.98319954023489409</v>
      </c>
      <c r="C232" s="28">
        <f t="shared" si="124"/>
        <v>0.98048514833472167</v>
      </c>
      <c r="D232" s="28">
        <f t="shared" si="124"/>
        <v>0.97984655850797908</v>
      </c>
      <c r="E232" s="28">
        <f t="shared" si="124"/>
        <v>0.97553985501892682</v>
      </c>
      <c r="F232" s="28">
        <f t="shared" si="124"/>
        <v>0.97701262194879446</v>
      </c>
      <c r="G232" s="34">
        <f t="shared" si="124"/>
        <v>0.97643750237365612</v>
      </c>
      <c r="H232" s="28">
        <f t="shared" si="124"/>
        <v>0.97609445397098915</v>
      </c>
      <c r="I232" s="28">
        <f t="shared" si="124"/>
        <v>0.97547892847090067</v>
      </c>
      <c r="J232" s="28">
        <f t="shared" si="124"/>
        <v>0.97470975631150569</v>
      </c>
      <c r="K232" s="28">
        <f t="shared" si="124"/>
        <v>0.97340765880932889</v>
      </c>
      <c r="L232" s="28">
        <f t="shared" si="124"/>
        <v>0.97681570728379663</v>
      </c>
      <c r="M232" s="28">
        <f t="shared" si="124"/>
        <v>0.97610662036233631</v>
      </c>
      <c r="N232" s="28">
        <f t="shared" si="124"/>
        <v>0.97968577761500231</v>
      </c>
      <c r="O232" s="28">
        <f>15/(O224-O214)</f>
        <v>0.97476169890129072</v>
      </c>
      <c r="P232" s="28">
        <f>15/(P224-P214)</f>
        <v>0.97433666230042371</v>
      </c>
      <c r="Q232" s="28">
        <f>15/(Q224-Q214)</f>
        <v>0.9737850004410793</v>
      </c>
      <c r="R232" s="28">
        <f>15/(R224-R214)</f>
        <v>0.97352232882645851</v>
      </c>
      <c r="S232" s="28">
        <f>15/(S224-S214)</f>
        <v>0.97187836885759904</v>
      </c>
    </row>
    <row r="233" spans="1:19">
      <c r="A233" s="28" t="s">
        <v>141</v>
      </c>
      <c r="B233" s="28">
        <f t="shared" ref="B233:N233" si="125">12.9/(B224-(B204+B208+B209+B212+B213+B214))</f>
        <v>0.97621710226935166</v>
      </c>
      <c r="C233" s="28">
        <f t="shared" si="125"/>
        <v>0.97646764344862558</v>
      </c>
      <c r="D233" s="28">
        <f t="shared" si="125"/>
        <v>0.97656616621039305</v>
      </c>
      <c r="E233" s="28">
        <f t="shared" si="125"/>
        <v>0.97517470035770948</v>
      </c>
      <c r="F233" s="28">
        <f t="shared" si="125"/>
        <v>0.97648881446574742</v>
      </c>
      <c r="G233" s="34">
        <f t="shared" si="125"/>
        <v>0.97219785039912554</v>
      </c>
      <c r="H233" s="28">
        <f t="shared" si="125"/>
        <v>0.97398286258633937</v>
      </c>
      <c r="I233" s="28">
        <f t="shared" si="125"/>
        <v>0.96970823713681231</v>
      </c>
      <c r="J233" s="28">
        <f t="shared" si="125"/>
        <v>0.97365610172908379</v>
      </c>
      <c r="K233" s="28">
        <f t="shared" si="125"/>
        <v>0.97248521312517822</v>
      </c>
      <c r="L233" s="28">
        <f t="shared" si="125"/>
        <v>0.97056380123237196</v>
      </c>
      <c r="M233" s="28">
        <f t="shared" si="125"/>
        <v>0.97471501471360245</v>
      </c>
      <c r="N233" s="28">
        <f t="shared" si="125"/>
        <v>0.97709623015809288</v>
      </c>
      <c r="O233" s="28">
        <f>12.9/(O224-(O204+O208+O209+O212+O213+O214))</f>
        <v>0.97718663450686805</v>
      </c>
      <c r="P233" s="28">
        <f>12.9/(P224-(P204+P208+P209+P212+P213+P214))</f>
        <v>0.9753622187873201</v>
      </c>
      <c r="Q233" s="28">
        <f>12.9/(Q224-(Q204+Q208+Q209+Q212+Q213+Q214))</f>
        <v>0.9729012104174467</v>
      </c>
      <c r="R233" s="28">
        <f>12.9/(R224-(R204+R208+R209+R212+R213+R214))</f>
        <v>0.9745536306166297</v>
      </c>
      <c r="S233" s="28">
        <f>12.9/(S224-(S204+S208+S209+S212+S213+S214))</f>
        <v>0.97348619645829082</v>
      </c>
    </row>
    <row r="234" spans="1:19">
      <c r="A234" s="28" t="s">
        <v>142</v>
      </c>
      <c r="B234" s="28">
        <f t="shared" ref="B234:N234" si="126">36/(46+B195+B192+B199)</f>
        <v>0.66462818594736317</v>
      </c>
      <c r="C234" s="28">
        <f t="shared" si="126"/>
        <v>0.66421718351769221</v>
      </c>
      <c r="D234" s="28">
        <f t="shared" si="126"/>
        <v>0.66376277930268446</v>
      </c>
      <c r="E234" s="28">
        <f t="shared" si="126"/>
        <v>0.66357765316505057</v>
      </c>
      <c r="F234" s="28">
        <f t="shared" si="126"/>
        <v>0.66323204160070481</v>
      </c>
      <c r="G234" s="34">
        <f t="shared" si="126"/>
        <v>0.66312382769229916</v>
      </c>
      <c r="H234" s="28">
        <f t="shared" si="126"/>
        <v>0.66305091340318367</v>
      </c>
      <c r="I234" s="28">
        <f t="shared" si="126"/>
        <v>0.66311434603893438</v>
      </c>
      <c r="J234" s="28">
        <f t="shared" si="126"/>
        <v>0.66311905125134163</v>
      </c>
      <c r="K234" s="28">
        <f t="shared" si="126"/>
        <v>0.6629619893416735</v>
      </c>
      <c r="L234" s="28">
        <f t="shared" si="126"/>
        <v>0.66231368235699051</v>
      </c>
      <c r="M234" s="28">
        <f t="shared" si="126"/>
        <v>0.66269392421462192</v>
      </c>
      <c r="N234" s="28">
        <f t="shared" si="126"/>
        <v>0.66219584839927714</v>
      </c>
      <c r="O234" s="28">
        <f>36/(46+O195+O192+O199)</f>
        <v>0.66289509063002727</v>
      </c>
      <c r="P234" s="28">
        <f>36/(46+P195+P192+P199)</f>
        <v>0.66291355468788116</v>
      </c>
      <c r="Q234" s="28">
        <f>36/(46+Q195+Q192+Q199)</f>
        <v>0.66252669524641694</v>
      </c>
      <c r="R234" s="28">
        <f>36/(46+R195+R192+R199)</f>
        <v>0.66227695705647249</v>
      </c>
      <c r="S234" s="28">
        <f>36/(46+S195+S192+S199)</f>
        <v>0.66256696935115555</v>
      </c>
    </row>
    <row r="235" spans="1:19">
      <c r="A235" s="28" t="s">
        <v>143</v>
      </c>
      <c r="B235" s="28">
        <f t="shared" ref="B235:N235" si="127">1-((B200+B203)/46)</f>
        <v>0.95934841422269046</v>
      </c>
      <c r="C235" s="28">
        <f t="shared" si="127"/>
        <v>0.95926440946353209</v>
      </c>
      <c r="D235" s="28">
        <f t="shared" si="127"/>
        <v>0.9576280891159088</v>
      </c>
      <c r="E235" s="28">
        <f t="shared" si="127"/>
        <v>0.95403913514759842</v>
      </c>
      <c r="F235" s="28">
        <f t="shared" si="127"/>
        <v>0.95653484885306439</v>
      </c>
      <c r="G235" s="34">
        <f t="shared" si="127"/>
        <v>0.95410450697652072</v>
      </c>
      <c r="H235" s="28">
        <f t="shared" si="127"/>
        <v>0.9546705880818942</v>
      </c>
      <c r="I235" s="28">
        <f t="shared" si="127"/>
        <v>0.95732173123401731</v>
      </c>
      <c r="J235" s="28">
        <f t="shared" si="127"/>
        <v>0.95645308128250595</v>
      </c>
      <c r="K235" s="28">
        <f t="shared" si="127"/>
        <v>0.95435723655178029</v>
      </c>
      <c r="L235" s="28">
        <f t="shared" si="127"/>
        <v>0.95494768150839038</v>
      </c>
      <c r="M235" s="28">
        <f t="shared" si="127"/>
        <v>0.95544852293932059</v>
      </c>
      <c r="N235" s="28">
        <f t="shared" si="127"/>
        <v>0.95480933121106237</v>
      </c>
      <c r="O235" s="28">
        <f>1-((O200+O203)/46)</f>
        <v>0.95218135772155665</v>
      </c>
      <c r="P235" s="28">
        <f>1-((P200+P203)/46)</f>
        <v>0.95368861107475167</v>
      </c>
      <c r="Q235" s="28">
        <f>1-((Q200+Q203)/46)</f>
        <v>0.95464497433524076</v>
      </c>
      <c r="R235" s="28">
        <f>1-((R200+R203)/46)</f>
        <v>0.95367397664971476</v>
      </c>
      <c r="S235" s="28">
        <f>1-((S200+S203)/46)</f>
        <v>0.95273755960815509</v>
      </c>
    </row>
    <row r="236" spans="1:19">
      <c r="A236" s="28" t="s">
        <v>144</v>
      </c>
      <c r="B236" s="28">
        <f t="shared" ref="B236:N236" si="128">MIN(B226:B230)</f>
        <v>0.99572392851250513</v>
      </c>
      <c r="C236" s="28">
        <f t="shared" si="128"/>
        <v>0.99360322998610318</v>
      </c>
      <c r="D236" s="28">
        <f t="shared" si="128"/>
        <v>0.99284169541617551</v>
      </c>
      <c r="E236" s="28">
        <f t="shared" si="128"/>
        <v>0.99220197319634729</v>
      </c>
      <c r="F236" s="28">
        <f t="shared" si="128"/>
        <v>0.99338439723046734</v>
      </c>
      <c r="G236" s="34">
        <f t="shared" si="128"/>
        <v>0.99527638432876808</v>
      </c>
      <c r="H236" s="28">
        <f t="shared" si="128"/>
        <v>0.99566201984290048</v>
      </c>
      <c r="I236" s="28">
        <f t="shared" si="128"/>
        <v>0.99512076925994297</v>
      </c>
      <c r="J236" s="28">
        <f t="shared" si="128"/>
        <v>0.99479712346346483</v>
      </c>
      <c r="K236" s="28">
        <f t="shared" si="128"/>
        <v>0.99584439938159275</v>
      </c>
      <c r="L236" s="28">
        <f t="shared" si="128"/>
        <v>0.99981371140224573</v>
      </c>
      <c r="M236" s="28">
        <f t="shared" si="128"/>
        <v>0.99523635504375663</v>
      </c>
      <c r="N236" s="28">
        <f t="shared" si="128"/>
        <v>0.99718913306192947</v>
      </c>
      <c r="O236" s="28">
        <f>MIN(O226:O230)</f>
        <v>0.99262219514485417</v>
      </c>
      <c r="P236" s="28">
        <f>MIN(P226:P230)</f>
        <v>0.9906559252417797</v>
      </c>
      <c r="Q236" s="28">
        <f>MIN(Q226:Q230)</f>
        <v>0.99608718580665123</v>
      </c>
      <c r="R236" s="28">
        <f>MIN(R226:R230)</f>
        <v>0.99252741855068971</v>
      </c>
      <c r="S236" s="28">
        <f>MIN(S226:S230)</f>
        <v>0.99018149686147383</v>
      </c>
    </row>
    <row r="237" spans="1:19">
      <c r="A237" s="28" t="s">
        <v>145</v>
      </c>
      <c r="B237" s="28">
        <f t="shared" ref="B237:N237" si="129">MAX(B231:B235)</f>
        <v>0.9903785633749892</v>
      </c>
      <c r="C237" s="28">
        <f t="shared" si="129"/>
        <v>0.98425318535162287</v>
      </c>
      <c r="D237" s="28">
        <f t="shared" si="129"/>
        <v>0.98024778799704759</v>
      </c>
      <c r="E237" s="28">
        <f t="shared" si="129"/>
        <v>0.97553985501892682</v>
      </c>
      <c r="F237" s="28">
        <f t="shared" si="129"/>
        <v>0.98015350595690443</v>
      </c>
      <c r="G237" s="34">
        <f t="shared" si="129"/>
        <v>0.9802922317834436</v>
      </c>
      <c r="H237" s="28">
        <f t="shared" si="129"/>
        <v>0.97926033742373453</v>
      </c>
      <c r="I237" s="28">
        <f t="shared" si="129"/>
        <v>0.98014531833490359</v>
      </c>
      <c r="J237" s="28">
        <f t="shared" si="129"/>
        <v>0.9811656901497231</v>
      </c>
      <c r="K237" s="28">
        <f t="shared" si="129"/>
        <v>0.98101020110006432</v>
      </c>
      <c r="L237" s="28">
        <f t="shared" si="129"/>
        <v>0.97681570728379663</v>
      </c>
      <c r="M237" s="28">
        <f t="shared" si="129"/>
        <v>0.97713938400260603</v>
      </c>
      <c r="N237" s="28">
        <f t="shared" si="129"/>
        <v>0.97968577761500231</v>
      </c>
      <c r="O237" s="28">
        <f>MAX(O231:O235)</f>
        <v>0.97718663450686805</v>
      </c>
      <c r="P237" s="28">
        <f>MAX(P231:P235)</f>
        <v>0.9753622187873201</v>
      </c>
      <c r="Q237" s="28">
        <f>MAX(Q231:Q235)</f>
        <v>0.97766329733155433</v>
      </c>
      <c r="R237" s="28">
        <f>MAX(R231:R235)</f>
        <v>0.9745536306166297</v>
      </c>
      <c r="S237" s="28">
        <f>MAX(S231:S235)</f>
        <v>0.97348619645829082</v>
      </c>
    </row>
    <row r="238" spans="1:19">
      <c r="A238" s="28" t="s">
        <v>146</v>
      </c>
      <c r="B238" s="28">
        <f t="shared" ref="B238:N238" si="130">AVERAGE(B236:B237)</f>
        <v>0.99305124594374716</v>
      </c>
      <c r="C238" s="28">
        <f t="shared" si="130"/>
        <v>0.98892820766886302</v>
      </c>
      <c r="D238" s="28">
        <f t="shared" si="130"/>
        <v>0.98654474170661155</v>
      </c>
      <c r="E238" s="28">
        <f t="shared" si="130"/>
        <v>0.98387091410763705</v>
      </c>
      <c r="F238" s="28">
        <f t="shared" si="130"/>
        <v>0.98676895159368594</v>
      </c>
      <c r="G238" s="34">
        <f t="shared" si="130"/>
        <v>0.98778430805610584</v>
      </c>
      <c r="H238" s="28">
        <f t="shared" si="130"/>
        <v>0.9874611786333175</v>
      </c>
      <c r="I238" s="28">
        <f t="shared" si="130"/>
        <v>0.98763304379742323</v>
      </c>
      <c r="J238" s="28">
        <f t="shared" si="130"/>
        <v>0.98798140680659396</v>
      </c>
      <c r="K238" s="28">
        <f t="shared" si="130"/>
        <v>0.98842730024082859</v>
      </c>
      <c r="L238" s="28">
        <f t="shared" si="130"/>
        <v>0.98831470934302112</v>
      </c>
      <c r="M238" s="28">
        <f t="shared" si="130"/>
        <v>0.98618786952318138</v>
      </c>
      <c r="N238" s="28">
        <f t="shared" si="130"/>
        <v>0.98843745533846583</v>
      </c>
      <c r="O238" s="28">
        <f>AVERAGE(O236:O237)</f>
        <v>0.98490441482586111</v>
      </c>
      <c r="P238" s="28">
        <f>AVERAGE(P236:P237)</f>
        <v>0.9830090720145499</v>
      </c>
      <c r="Q238" s="28">
        <f>AVERAGE(Q236:Q237)</f>
        <v>0.98687524156910278</v>
      </c>
      <c r="R238" s="28">
        <f>AVERAGE(R236:R237)</f>
        <v>0.9835405245836597</v>
      </c>
      <c r="S238" s="28">
        <f>AVERAGE(S236:S237)</f>
        <v>0.98183384665988238</v>
      </c>
    </row>
    <row r="239" spans="1:19">
      <c r="G239" s="12"/>
      <c r="O239" s="12"/>
      <c r="P239" s="12"/>
      <c r="Q239" s="12"/>
      <c r="R239" s="12"/>
      <c r="S239" s="12"/>
    </row>
    <row r="240" spans="1:19">
      <c r="G240" s="12"/>
      <c r="O240" s="12"/>
      <c r="P240" s="12"/>
      <c r="Q240" s="12"/>
      <c r="R240" s="12"/>
      <c r="S240" s="12"/>
    </row>
    <row r="241" spans="7:19">
      <c r="G241" s="12"/>
      <c r="O241" s="12"/>
      <c r="P241" s="12"/>
      <c r="Q241" s="12"/>
      <c r="R241" s="12"/>
      <c r="S241" s="12"/>
    </row>
    <row r="242" spans="7:19">
      <c r="G242" s="12"/>
      <c r="O242" s="12"/>
      <c r="P242" s="12"/>
      <c r="Q242" s="12"/>
      <c r="R242" s="12"/>
      <c r="S242" s="1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Table 1 summary of results</vt:lpstr>
      <vt:lpstr>WLP</vt:lpstr>
      <vt:lpstr>TILP</vt:lpstr>
      <vt:lpstr>KC-HD</vt:lpstr>
      <vt:lpstr>Rush Creek</vt:lpstr>
      <vt:lpstr>'Table 1 summary of results'!Print_Area</vt:lpstr>
    </vt:vector>
  </TitlesOfParts>
  <Company>Department of Earth Sciences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Vali</dc:creator>
  <cp:lastModifiedBy>Cary Cosper</cp:lastModifiedBy>
  <cp:lastPrinted>2017-06-04T18:02:19Z</cp:lastPrinted>
  <dcterms:created xsi:type="dcterms:W3CDTF">2017-05-28T13:47:00Z</dcterms:created>
  <dcterms:modified xsi:type="dcterms:W3CDTF">2021-06-07T14:52:45Z</dcterms:modified>
</cp:coreProperties>
</file>