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465" windowWidth="9330" windowHeight="5565"/>
  </bookViews>
  <sheets>
    <sheet name="WR Geochemitry" sheetId="1" r:id="rId1"/>
  </sheets>
  <calcPr calcId="145621" concurrentCalc="0"/>
</workbook>
</file>

<file path=xl/calcChain.xml><?xml version="1.0" encoding="utf-8"?>
<calcChain xmlns="http://schemas.openxmlformats.org/spreadsheetml/2006/main">
  <c r="AM8" i="1" l="1"/>
  <c r="AN8" i="1"/>
  <c r="Z8" i="1"/>
  <c r="AA8" i="1"/>
  <c r="H36" i="1"/>
  <c r="S36" i="1"/>
  <c r="T36" i="1"/>
  <c r="O36" i="1"/>
  <c r="P36" i="1"/>
  <c r="Q36" i="1"/>
  <c r="R36" i="1"/>
  <c r="U36" i="1"/>
  <c r="V36" i="1"/>
  <c r="AZ36" i="1"/>
  <c r="Y8" i="1"/>
  <c r="AB8" i="1"/>
  <c r="V10" i="1"/>
  <c r="V12" i="1"/>
  <c r="V15" i="1"/>
  <c r="V17" i="1"/>
  <c r="V6" i="1"/>
  <c r="V7" i="1"/>
  <c r="V34" i="1"/>
  <c r="V31" i="1"/>
  <c r="V32" i="1"/>
  <c r="V33" i="1"/>
  <c r="V35" i="1"/>
  <c r="V3" i="1"/>
  <c r="U4" i="1"/>
  <c r="U5" i="1"/>
  <c r="U9" i="1"/>
  <c r="U10" i="1"/>
  <c r="U11" i="1"/>
  <c r="U12" i="1"/>
  <c r="U13" i="1"/>
  <c r="U15" i="1"/>
  <c r="U16" i="1"/>
  <c r="U17" i="1"/>
  <c r="U18" i="1"/>
  <c r="U19" i="1"/>
  <c r="U20" i="1"/>
  <c r="U6" i="1"/>
  <c r="U7" i="1"/>
  <c r="U21" i="1"/>
  <c r="U23" i="1"/>
  <c r="U24" i="1"/>
  <c r="U25" i="1"/>
  <c r="U26" i="1"/>
  <c r="U27" i="1"/>
  <c r="U28" i="1"/>
  <c r="U29" i="1"/>
  <c r="U30" i="1"/>
  <c r="U34" i="1"/>
  <c r="U31" i="1"/>
  <c r="U32" i="1"/>
  <c r="U33" i="1"/>
  <c r="U35" i="1"/>
  <c r="U3" i="1"/>
  <c r="H4" i="1"/>
  <c r="S4" i="1"/>
  <c r="T4" i="1"/>
  <c r="H5" i="1"/>
  <c r="S5" i="1"/>
  <c r="T5" i="1"/>
  <c r="H9" i="1"/>
  <c r="S9" i="1"/>
  <c r="T9" i="1"/>
  <c r="H10" i="1"/>
  <c r="S10" i="1"/>
  <c r="T10" i="1"/>
  <c r="H11" i="1"/>
  <c r="S11" i="1"/>
  <c r="T11" i="1"/>
  <c r="H12" i="1"/>
  <c r="S12" i="1"/>
  <c r="T12" i="1"/>
  <c r="H13" i="1"/>
  <c r="S13" i="1"/>
  <c r="T13" i="1"/>
  <c r="H15" i="1"/>
  <c r="S15" i="1"/>
  <c r="T15" i="1"/>
  <c r="H16" i="1"/>
  <c r="S16" i="1"/>
  <c r="T16" i="1"/>
  <c r="H17" i="1"/>
  <c r="S17" i="1"/>
  <c r="T17" i="1"/>
  <c r="H18" i="1"/>
  <c r="S18" i="1"/>
  <c r="T18" i="1"/>
  <c r="H19" i="1"/>
  <c r="S19" i="1"/>
  <c r="T19" i="1"/>
  <c r="H20" i="1"/>
  <c r="S20" i="1"/>
  <c r="T20" i="1"/>
  <c r="H6" i="1"/>
  <c r="S6" i="1"/>
  <c r="T6" i="1"/>
  <c r="H7" i="1"/>
  <c r="S7" i="1"/>
  <c r="T7" i="1"/>
  <c r="H21" i="1"/>
  <c r="S21" i="1"/>
  <c r="T21" i="1"/>
  <c r="H23" i="1"/>
  <c r="S23" i="1"/>
  <c r="T23" i="1"/>
  <c r="H24" i="1"/>
  <c r="S24" i="1"/>
  <c r="T24" i="1"/>
  <c r="H25" i="1"/>
  <c r="S25" i="1"/>
  <c r="T25" i="1"/>
  <c r="H26" i="1"/>
  <c r="S26" i="1"/>
  <c r="T26" i="1"/>
  <c r="H27" i="1"/>
  <c r="S27" i="1"/>
  <c r="T27" i="1"/>
  <c r="H28" i="1"/>
  <c r="S28" i="1"/>
  <c r="T28" i="1"/>
  <c r="H29" i="1"/>
  <c r="S29" i="1"/>
  <c r="T29" i="1"/>
  <c r="H30" i="1"/>
  <c r="S30" i="1"/>
  <c r="T30" i="1"/>
  <c r="H34" i="1"/>
  <c r="S34" i="1"/>
  <c r="T34" i="1"/>
  <c r="H31" i="1"/>
  <c r="S31" i="1"/>
  <c r="T31" i="1"/>
  <c r="H32" i="1"/>
  <c r="S32" i="1"/>
  <c r="T32" i="1"/>
  <c r="H33" i="1"/>
  <c r="S33" i="1"/>
  <c r="T33" i="1"/>
  <c r="H35" i="1"/>
  <c r="S35" i="1"/>
  <c r="T35" i="1"/>
  <c r="G8" i="1"/>
  <c r="H8" i="1"/>
  <c r="H3" i="1"/>
  <c r="S3" i="1"/>
  <c r="T3" i="1"/>
  <c r="O3" i="1"/>
  <c r="P3" i="1"/>
  <c r="Q3" i="1"/>
  <c r="R3" i="1"/>
  <c r="AZ3" i="1"/>
  <c r="BC3" i="1"/>
  <c r="O4" i="1"/>
  <c r="Q4" i="1"/>
  <c r="R4" i="1"/>
  <c r="O5" i="1"/>
  <c r="P5" i="1"/>
  <c r="Q5" i="1"/>
  <c r="R5" i="1"/>
  <c r="D8" i="1"/>
  <c r="E8" i="1"/>
  <c r="F8" i="1"/>
  <c r="I8" i="1"/>
  <c r="J8" i="1"/>
  <c r="K8" i="1"/>
  <c r="L8" i="1"/>
  <c r="M8" i="1"/>
  <c r="N8" i="1"/>
  <c r="W8" i="1"/>
  <c r="X8" i="1"/>
  <c r="AC8" i="1"/>
  <c r="AD8" i="1"/>
  <c r="AE8" i="1"/>
  <c r="AF8" i="1"/>
  <c r="AG8" i="1"/>
  <c r="AH8" i="1"/>
  <c r="AI8" i="1"/>
  <c r="AJ8" i="1"/>
  <c r="AK8" i="1"/>
  <c r="AL8" i="1"/>
  <c r="AO8" i="1"/>
  <c r="AP8" i="1"/>
  <c r="AQ8" i="1"/>
  <c r="AR8" i="1"/>
  <c r="AS8" i="1"/>
  <c r="AT8" i="1"/>
  <c r="AU8" i="1"/>
  <c r="AV8" i="1"/>
  <c r="AW8" i="1"/>
  <c r="O9" i="1"/>
  <c r="Q9" i="1"/>
  <c r="R9" i="1"/>
  <c r="O10" i="1"/>
  <c r="Q10" i="1"/>
  <c r="R10" i="1"/>
  <c r="AZ10" i="1"/>
  <c r="BC10" i="1"/>
  <c r="O11" i="1"/>
  <c r="Q11" i="1"/>
  <c r="R11" i="1"/>
  <c r="O12" i="1"/>
  <c r="Q12" i="1"/>
  <c r="R12" i="1"/>
  <c r="AZ12" i="1"/>
  <c r="BC12" i="1"/>
  <c r="O13" i="1"/>
  <c r="P13" i="1"/>
  <c r="Q13" i="1"/>
  <c r="R13" i="1"/>
  <c r="O15" i="1"/>
  <c r="Q15" i="1"/>
  <c r="R15" i="1"/>
  <c r="AZ15" i="1"/>
  <c r="BC15" i="1"/>
  <c r="O16" i="1"/>
  <c r="Q16" i="1"/>
  <c r="R16" i="1"/>
  <c r="O17" i="1"/>
  <c r="P17" i="1"/>
  <c r="Q17" i="1"/>
  <c r="R17" i="1"/>
  <c r="AZ17" i="1"/>
  <c r="BC17" i="1"/>
  <c r="O18" i="1"/>
  <c r="Q18" i="1"/>
  <c r="R18" i="1"/>
  <c r="O19" i="1"/>
  <c r="P19" i="1"/>
  <c r="Q19" i="1"/>
  <c r="R19" i="1"/>
  <c r="O20" i="1"/>
  <c r="P20" i="1"/>
  <c r="Q20" i="1"/>
  <c r="R20" i="1"/>
  <c r="O6" i="1"/>
  <c r="Q6" i="1"/>
  <c r="R6" i="1"/>
  <c r="AZ6" i="1"/>
  <c r="BC6" i="1"/>
  <c r="O7" i="1"/>
  <c r="P7" i="1"/>
  <c r="Q7" i="1"/>
  <c r="R7" i="1"/>
  <c r="P21" i="1"/>
  <c r="O21" i="1"/>
  <c r="Q21" i="1"/>
  <c r="R21" i="1"/>
  <c r="O23" i="1"/>
  <c r="Q23" i="1"/>
  <c r="R23" i="1"/>
  <c r="O24" i="1"/>
  <c r="P24" i="1"/>
  <c r="Q24" i="1"/>
  <c r="R24" i="1"/>
  <c r="O25" i="1"/>
  <c r="Q25" i="1"/>
  <c r="R25" i="1"/>
  <c r="AZ25" i="1"/>
  <c r="O26" i="1"/>
  <c r="P26" i="1"/>
  <c r="Q26" i="1"/>
  <c r="R26" i="1"/>
  <c r="O27" i="1"/>
  <c r="P27" i="1"/>
  <c r="Q27" i="1"/>
  <c r="R27" i="1"/>
  <c r="O28" i="1"/>
  <c r="P28" i="1"/>
  <c r="Q28" i="1"/>
  <c r="R28" i="1"/>
  <c r="O29" i="1"/>
  <c r="P29" i="1"/>
  <c r="Q29" i="1"/>
  <c r="R29" i="1"/>
  <c r="O30" i="1"/>
  <c r="P30" i="1"/>
  <c r="Q30" i="1"/>
  <c r="R30" i="1"/>
  <c r="O34" i="1"/>
  <c r="P34" i="1"/>
  <c r="Q34" i="1"/>
  <c r="R34" i="1"/>
  <c r="AZ34" i="1"/>
  <c r="O31" i="1"/>
  <c r="P31" i="1"/>
  <c r="Q31" i="1"/>
  <c r="R31" i="1"/>
  <c r="AZ31" i="1"/>
  <c r="O32" i="1"/>
  <c r="P32" i="1"/>
  <c r="Q32" i="1"/>
  <c r="R32" i="1"/>
  <c r="AZ32" i="1"/>
  <c r="BC32" i="1"/>
  <c r="O33" i="1"/>
  <c r="P33" i="1"/>
  <c r="Q33" i="1"/>
  <c r="R33" i="1"/>
  <c r="AZ33" i="1"/>
  <c r="BC33" i="1"/>
  <c r="O35" i="1"/>
  <c r="P35" i="1"/>
  <c r="Q35" i="1"/>
  <c r="R35" i="1"/>
  <c r="AZ35" i="1"/>
  <c r="O8" i="1"/>
  <c r="U8" i="1"/>
  <c r="R8" i="1"/>
  <c r="Q8" i="1"/>
  <c r="P18" i="1"/>
  <c r="P11" i="1"/>
  <c r="P10" i="1"/>
  <c r="P25" i="1"/>
  <c r="P23" i="1"/>
  <c r="P6" i="1"/>
  <c r="P16" i="1"/>
  <c r="P15" i="1"/>
  <c r="P12" i="1"/>
  <c r="P9" i="1"/>
  <c r="V8" i="1"/>
  <c r="S8" i="1"/>
  <c r="T8" i="1"/>
  <c r="P8" i="1"/>
  <c r="P4" i="1"/>
</calcChain>
</file>

<file path=xl/sharedStrings.xml><?xml version="1.0" encoding="utf-8"?>
<sst xmlns="http://schemas.openxmlformats.org/spreadsheetml/2006/main" count="160" uniqueCount="112">
  <si>
    <t>Sample</t>
  </si>
  <si>
    <t>Rock Type</t>
  </si>
  <si>
    <t>SiO2</t>
  </si>
  <si>
    <t>TiO2</t>
  </si>
  <si>
    <t>Al2O3</t>
  </si>
  <si>
    <t>Fe2O3</t>
  </si>
  <si>
    <t>FeO*</t>
  </si>
  <si>
    <t>MnO</t>
  </si>
  <si>
    <t>MgO</t>
  </si>
  <si>
    <t>CaO</t>
  </si>
  <si>
    <t>Na2O</t>
  </si>
  <si>
    <t>K2O</t>
  </si>
  <si>
    <t>P2O5</t>
  </si>
  <si>
    <t>Total</t>
  </si>
  <si>
    <t>Mg#</t>
  </si>
  <si>
    <t>An#</t>
  </si>
  <si>
    <t>ASI</t>
  </si>
  <si>
    <t>Rb</t>
  </si>
  <si>
    <t>Cs</t>
  </si>
  <si>
    <t>Sr</t>
  </si>
  <si>
    <t>Nd</t>
  </si>
  <si>
    <t>Sm</t>
  </si>
  <si>
    <t>Y</t>
  </si>
  <si>
    <t>Zr</t>
  </si>
  <si>
    <t>Ba</t>
  </si>
  <si>
    <t>Sc</t>
  </si>
  <si>
    <t>Cr</t>
  </si>
  <si>
    <t>Ni</t>
  </si>
  <si>
    <t>V</t>
  </si>
  <si>
    <t>Cu</t>
  </si>
  <si>
    <t>Zn</t>
  </si>
  <si>
    <t>La</t>
  </si>
  <si>
    <t>Ce</t>
  </si>
  <si>
    <t>Eu</t>
  </si>
  <si>
    <t>Tb</t>
  </si>
  <si>
    <t>Yb</t>
  </si>
  <si>
    <t>Lu</t>
  </si>
  <si>
    <t>Hf</t>
  </si>
  <si>
    <t>Ta</t>
  </si>
  <si>
    <t>Th</t>
  </si>
  <si>
    <t>U</t>
  </si>
  <si>
    <t>Co</t>
  </si>
  <si>
    <t>87/86 Sr m</t>
  </si>
  <si>
    <t>143/144 Nd m</t>
  </si>
  <si>
    <t>6/4 Pb</t>
  </si>
  <si>
    <t>7/4 Pb</t>
  </si>
  <si>
    <t>8/4 Pb</t>
  </si>
  <si>
    <t>Wolverine Creek Body</t>
  </si>
  <si>
    <t>85 PaW 38</t>
  </si>
  <si>
    <t>Alm gt-bi-mu trond dike (gt-rich)</t>
  </si>
  <si>
    <t>82 Pa UW 7a</t>
  </si>
  <si>
    <t>Alm gt-bi*-mu trond cobble</t>
  </si>
  <si>
    <t xml:space="preserve"> </t>
  </si>
  <si>
    <t>82 Mo 8</t>
  </si>
  <si>
    <t xml:space="preserve">Alm gt-bi*-mu trond dike </t>
  </si>
  <si>
    <t>Bi*-mu trond dike</t>
  </si>
  <si>
    <t>82 Mo 18</t>
  </si>
  <si>
    <t>Bi-hbl tonal</t>
  </si>
  <si>
    <t>85 Paw 40</t>
  </si>
  <si>
    <t>Bi-mu tonal</t>
  </si>
  <si>
    <t>82 Mo 40</t>
  </si>
  <si>
    <t>Bi*-hbl tonal</t>
  </si>
  <si>
    <t>85 Paw 7a</t>
  </si>
  <si>
    <t>85 Paw 28b</t>
  </si>
  <si>
    <t>85 Paw 27</t>
  </si>
  <si>
    <t>Hbl-bi* qtz-dior (hbl cuml?)</t>
  </si>
  <si>
    <t>82 Mo 24</t>
  </si>
  <si>
    <t>Hbl-bi* qtz-dior</t>
  </si>
  <si>
    <t>85 Paw 105c</t>
  </si>
  <si>
    <t>85 Paw 75</t>
  </si>
  <si>
    <t>Hbl -bi* qtz-dior</t>
  </si>
  <si>
    <t>82 Mo 34a(2)</t>
  </si>
  <si>
    <t>Hbl-bi* brdrz cum gb</t>
  </si>
  <si>
    <t>Hbl-bi* cum gb</t>
  </si>
  <si>
    <t>Carpenter Creek Body</t>
  </si>
  <si>
    <t>86 Pac 113a</t>
  </si>
  <si>
    <t>Mu-sp gt trond dike</t>
  </si>
  <si>
    <t>86 Pac 115c</t>
  </si>
  <si>
    <t>86 Ruc 100</t>
  </si>
  <si>
    <t>Bi-mu tonal-trond</t>
  </si>
  <si>
    <t>C 80 38</t>
  </si>
  <si>
    <t>86 Pac 102b</t>
  </si>
  <si>
    <t>86 Pac 102c</t>
  </si>
  <si>
    <t>86 Pac 109a</t>
  </si>
  <si>
    <t>82 Mo 34a(1)</t>
  </si>
  <si>
    <t>85 Paw 82b</t>
  </si>
  <si>
    <t>mafic enc - mica schist</t>
  </si>
  <si>
    <t>85 Paw 82e</t>
  </si>
  <si>
    <t>85 Paw 83a</t>
  </si>
  <si>
    <t>85 Paw 83b</t>
  </si>
  <si>
    <t>85 Paw 83c</t>
  </si>
  <si>
    <t>mafic enc - amphibolite</t>
  </si>
  <si>
    <t>location</t>
  </si>
  <si>
    <t>Wolverine Creek xenolith enclave and host</t>
  </si>
  <si>
    <t>87/86 Sr i</t>
  </si>
  <si>
    <t>143/144 Ndi</t>
  </si>
  <si>
    <t>FeOtot</t>
  </si>
  <si>
    <t>Sr/Y</t>
  </si>
  <si>
    <t xml:space="preserve">85 Paw 71a </t>
  </si>
  <si>
    <t>85 Paw 71b</t>
  </si>
  <si>
    <t xml:space="preserve">85 Paw 71c </t>
  </si>
  <si>
    <t>85 Paw 102a</t>
  </si>
  <si>
    <t>85 Paw 102b</t>
  </si>
  <si>
    <t>85 Paw 83d</t>
  </si>
  <si>
    <t xml:space="preserve">Hbl-bi tonal </t>
  </si>
  <si>
    <t>hbl-bi tonal inclave</t>
  </si>
  <si>
    <t>±Sr</t>
  </si>
  <si>
    <t>±Nd</t>
  </si>
  <si>
    <t>Na2O+K2O-CaO</t>
  </si>
  <si>
    <r>
      <t>±δ</t>
    </r>
    <r>
      <rPr>
        <vertAlign val="superscript"/>
        <sz val="8"/>
        <rFont val="Arial"/>
        <family val="2"/>
      </rPr>
      <t>18</t>
    </r>
    <r>
      <rPr>
        <sz val="8"/>
        <rFont val="Arial"/>
        <family val="2"/>
      </rPr>
      <t>O</t>
    </r>
  </si>
  <si>
    <r>
      <t>δ</t>
    </r>
    <r>
      <rPr>
        <vertAlign val="superscript"/>
        <sz val="8"/>
        <rFont val="Arial"/>
        <family val="2"/>
      </rPr>
      <t>18</t>
    </r>
    <r>
      <rPr>
        <sz val="8"/>
        <rFont val="Arial"/>
        <family val="2"/>
      </rPr>
      <t>O (‰)</t>
    </r>
  </si>
  <si>
    <t>Supplementary Table T1: Whole rock geochemical, Sr-Nd and oxygen isotopic composition of rocks in the study area.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</si>
</sst>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0"/>
    <numFmt numFmtId="165" formatCode="0.000"/>
  </numFmts>
  <fonts count="7" x14ac:knownFonts="1">
    <font>
      <sz val="8"/>
      <name val="Helv"/>
    </font>
    <font>
      <sz val="8"/>
      <name val="Arial"/>
      <family val="2"/>
    </font>
    <font>
      <b/>
      <sz val="8"/>
      <name val="Arial"/>
      <family val="2"/>
    </font>
    <font>
      <sz val="8"/>
      <color theme="5"/>
      <name val="Arial"/>
      <family val="2"/>
    </font>
    <font>
      <b/>
      <sz val="8"/>
      <color theme="5"/>
      <name val="Arial"/>
      <family val="2"/>
    </font>
    <font>
      <vertAlign val="superscript"/>
      <sz val="8"/>
      <name val="Arial"/>
      <family val="2"/>
    </font>
    <font>
      <sz val="12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NumberFormat="1" applyFont="1"/>
    <xf numFmtId="2" fontId="1" fillId="0" borderId="0" xfId="0" applyNumberFormat="1" applyFont="1"/>
    <xf numFmtId="2" fontId="1" fillId="0" borderId="0" xfId="0" applyNumberFormat="1" applyFont="1" applyAlignment="1">
      <alignment horizontal="center"/>
    </xf>
    <xf numFmtId="165" fontId="1" fillId="0" borderId="0" xfId="0" applyNumberFormat="1" applyFont="1"/>
    <xf numFmtId="1" fontId="1" fillId="0" borderId="0" xfId="0" applyNumberFormat="1" applyFont="1"/>
    <xf numFmtId="0" fontId="1" fillId="0" borderId="0" xfId="0" applyNumberFormat="1" applyFont="1" applyAlignment="1">
      <alignment horizontal="center"/>
    </xf>
    <xf numFmtId="164" fontId="1" fillId="0" borderId="0" xfId="0" applyNumberFormat="1" applyFont="1" applyAlignment="1">
      <alignment horizontal="center"/>
    </xf>
    <xf numFmtId="0" fontId="1" fillId="0" borderId="0" xfId="0" applyFont="1"/>
    <xf numFmtId="0" fontId="2" fillId="0" borderId="0" xfId="0" applyNumberFormat="1" applyFont="1"/>
    <xf numFmtId="165" fontId="2" fillId="0" borderId="0" xfId="0" applyNumberFormat="1" applyFont="1"/>
    <xf numFmtId="1" fontId="2" fillId="0" borderId="0" xfId="0" applyNumberFormat="1" applyFont="1"/>
    <xf numFmtId="2" fontId="2" fillId="0" borderId="0" xfId="0" applyNumberFormat="1" applyFont="1"/>
    <xf numFmtId="0" fontId="3" fillId="0" borderId="0" xfId="0" applyNumberFormat="1" applyFont="1"/>
    <xf numFmtId="2" fontId="3" fillId="0" borderId="0" xfId="0" applyNumberFormat="1" applyFont="1"/>
    <xf numFmtId="0" fontId="3" fillId="0" borderId="0" xfId="0" applyNumberFormat="1" applyFont="1" applyAlignment="1">
      <alignment horizontal="center"/>
    </xf>
    <xf numFmtId="0" fontId="3" fillId="0" borderId="0" xfId="0" applyFont="1"/>
    <xf numFmtId="164" fontId="3" fillId="0" borderId="0" xfId="0" applyNumberFormat="1" applyFont="1" applyAlignment="1">
      <alignment horizontal="center"/>
    </xf>
    <xf numFmtId="165" fontId="3" fillId="0" borderId="0" xfId="0" applyNumberFormat="1" applyFont="1"/>
    <xf numFmtId="1" fontId="3" fillId="0" borderId="0" xfId="0" applyNumberFormat="1" applyFont="1"/>
    <xf numFmtId="0" fontId="4" fillId="0" borderId="0" xfId="0" applyNumberFormat="1" applyFont="1"/>
    <xf numFmtId="2" fontId="6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H50"/>
  <sheetViews>
    <sheetView tabSelected="1" workbookViewId="0">
      <pane ySplit="420" activePane="bottomLeft"/>
      <selection pane="bottomLeft" activeCell="D1" sqref="D1"/>
    </sheetView>
  </sheetViews>
  <sheetFormatPr defaultRowHeight="11.25" x14ac:dyDescent="0.2"/>
  <cols>
    <col min="1" max="1" width="33.83203125" style="8" customWidth="1"/>
    <col min="2" max="2" width="26.5" style="8" customWidth="1"/>
    <col min="3" max="3" width="40.5" style="8" customWidth="1"/>
    <col min="4" max="4" width="11.83203125" style="2" customWidth="1"/>
    <col min="5" max="5" width="7.83203125" style="2" customWidth="1"/>
    <col min="6" max="6" width="7.6640625" style="2" customWidth="1"/>
    <col min="7" max="7" width="7.5" style="2" customWidth="1"/>
    <col min="8" max="8" width="7.83203125" style="2" customWidth="1"/>
    <col min="9" max="9" width="6.5" style="2" customWidth="1"/>
    <col min="10" max="11" width="6.33203125" style="2" customWidth="1"/>
    <col min="12" max="14" width="5.33203125" style="2" customWidth="1"/>
    <col min="15" max="15" width="7" style="2" customWidth="1"/>
    <col min="16" max="16" width="16.33203125" style="2" customWidth="1"/>
    <col min="17" max="17" width="5.33203125" style="2" customWidth="1"/>
    <col min="18" max="18" width="6.5" style="2" customWidth="1"/>
    <col min="19" max="20" width="12.6640625" style="2" customWidth="1"/>
    <col min="21" max="22" width="21.1640625" style="2" customWidth="1"/>
    <col min="23" max="23" width="5.5" style="2" customWidth="1"/>
    <col min="24" max="24" width="5" style="2" customWidth="1"/>
    <col min="25" max="27" width="5.33203125" style="2" customWidth="1"/>
    <col min="28" max="28" width="4" style="2" customWidth="1"/>
    <col min="29" max="29" width="5" style="2" customWidth="1"/>
    <col min="30" max="30" width="4.83203125" style="2" customWidth="1"/>
    <col min="31" max="31" width="3.5" style="2" customWidth="1"/>
    <col min="32" max="32" width="4" style="2" customWidth="1"/>
    <col min="33" max="33" width="4.33203125" style="2" customWidth="1"/>
    <col min="34" max="34" width="3.83203125" style="2" customWidth="1"/>
    <col min="35" max="35" width="4.1640625" style="2" customWidth="1"/>
    <col min="36" max="36" width="7.83203125" style="2" customWidth="1"/>
    <col min="37" max="37" width="10.33203125" style="2" customWidth="1"/>
    <col min="38" max="38" width="10.83203125" style="2" customWidth="1"/>
    <col min="39" max="39" width="10.1640625" style="2" customWidth="1"/>
    <col min="40" max="40" width="11.5" style="2" customWidth="1"/>
    <col min="41" max="41" width="9.5" style="2" customWidth="1"/>
    <col min="42" max="42" width="10.5" style="2" customWidth="1"/>
    <col min="43" max="43" width="10.6640625" style="2" customWidth="1"/>
    <col min="44" max="44" width="6.33203125" style="2" customWidth="1"/>
    <col min="45" max="45" width="5.33203125" style="2" customWidth="1"/>
    <col min="46" max="46" width="5" style="2" customWidth="1"/>
    <col min="47" max="47" width="6" style="2" customWidth="1"/>
    <col min="48" max="48" width="5.6640625" style="2" customWidth="1"/>
    <col min="49" max="49" width="3.83203125" style="2" customWidth="1"/>
    <col min="50" max="51" width="14" style="2" customWidth="1"/>
    <col min="52" max="52" width="9.5" style="2" customWidth="1"/>
    <col min="53" max="53" width="24.83203125" style="2" customWidth="1"/>
    <col min="54" max="54" width="18.1640625" style="2" customWidth="1"/>
    <col min="55" max="55" width="12.1640625" style="2" customWidth="1"/>
    <col min="56" max="56" width="12.83203125" style="2" customWidth="1"/>
    <col min="57" max="58" width="9.33203125" style="2"/>
    <col min="59" max="59" width="11.83203125" style="2" customWidth="1"/>
    <col min="60" max="16384" width="9.33203125" style="8"/>
  </cols>
  <sheetData>
    <row r="1" spans="1:60" ht="41.25" customHeight="1" x14ac:dyDescent="0.2">
      <c r="A1" s="1" t="s">
        <v>0</v>
      </c>
      <c r="B1" s="1" t="s">
        <v>1</v>
      </c>
      <c r="C1" s="1" t="s">
        <v>92</v>
      </c>
      <c r="D1" s="2" t="s">
        <v>2</v>
      </c>
      <c r="E1" s="2" t="s">
        <v>3</v>
      </c>
      <c r="F1" s="2" t="s">
        <v>4</v>
      </c>
      <c r="G1" s="2" t="s">
        <v>5</v>
      </c>
      <c r="H1" s="2" t="s">
        <v>6</v>
      </c>
      <c r="I1" s="2" t="s">
        <v>7</v>
      </c>
      <c r="J1" s="2" t="s">
        <v>8</v>
      </c>
      <c r="K1" s="2" t="s">
        <v>9</v>
      </c>
      <c r="L1" s="2" t="s">
        <v>10</v>
      </c>
      <c r="M1" s="2" t="s">
        <v>11</v>
      </c>
      <c r="N1" s="2" t="s">
        <v>12</v>
      </c>
      <c r="O1" s="2" t="s">
        <v>13</v>
      </c>
      <c r="P1" s="2" t="s">
        <v>14</v>
      </c>
      <c r="Q1" s="2" t="s">
        <v>15</v>
      </c>
      <c r="R1" s="3" t="s">
        <v>16</v>
      </c>
      <c r="S1" s="3" t="s">
        <v>96</v>
      </c>
      <c r="T1" s="3"/>
      <c r="U1" s="3" t="s">
        <v>108</v>
      </c>
      <c r="V1" s="3" t="s">
        <v>97</v>
      </c>
      <c r="W1" s="1" t="s">
        <v>17</v>
      </c>
      <c r="X1" s="1" t="s">
        <v>18</v>
      </c>
      <c r="Y1" s="1" t="s">
        <v>19</v>
      </c>
      <c r="Z1" s="1" t="s">
        <v>20</v>
      </c>
      <c r="AA1" s="1" t="s">
        <v>21</v>
      </c>
      <c r="AB1" s="1" t="s">
        <v>22</v>
      </c>
      <c r="AC1" s="1" t="s">
        <v>23</v>
      </c>
      <c r="AD1" s="1" t="s">
        <v>24</v>
      </c>
      <c r="AE1" s="1" t="s">
        <v>25</v>
      </c>
      <c r="AF1" s="1" t="s">
        <v>26</v>
      </c>
      <c r="AG1" s="1" t="s">
        <v>27</v>
      </c>
      <c r="AH1" s="1" t="s">
        <v>28</v>
      </c>
      <c r="AI1" s="1" t="s">
        <v>29</v>
      </c>
      <c r="AJ1" s="1" t="s">
        <v>30</v>
      </c>
      <c r="AK1" s="4" t="s">
        <v>31</v>
      </c>
      <c r="AL1" s="4" t="s">
        <v>32</v>
      </c>
      <c r="AM1" s="4" t="s">
        <v>20</v>
      </c>
      <c r="AN1" s="4" t="s">
        <v>21</v>
      </c>
      <c r="AO1" s="4" t="s">
        <v>33</v>
      </c>
      <c r="AP1" s="4" t="s">
        <v>34</v>
      </c>
      <c r="AQ1" s="4" t="s">
        <v>35</v>
      </c>
      <c r="AR1" s="4" t="s">
        <v>36</v>
      </c>
      <c r="AS1" s="2" t="s">
        <v>37</v>
      </c>
      <c r="AT1" s="2" t="s">
        <v>38</v>
      </c>
      <c r="AU1" s="4" t="s">
        <v>39</v>
      </c>
      <c r="AV1" s="4" t="s">
        <v>40</v>
      </c>
      <c r="AW1" s="5" t="s">
        <v>41</v>
      </c>
      <c r="AX1" s="6" t="s">
        <v>42</v>
      </c>
      <c r="AY1" s="6" t="s">
        <v>106</v>
      </c>
      <c r="AZ1" s="6" t="s">
        <v>94</v>
      </c>
      <c r="BA1" s="6" t="s">
        <v>43</v>
      </c>
      <c r="BB1" s="6" t="s">
        <v>107</v>
      </c>
      <c r="BC1" s="6" t="s">
        <v>95</v>
      </c>
      <c r="BD1" s="6" t="s">
        <v>44</v>
      </c>
      <c r="BE1" s="6" t="s">
        <v>45</v>
      </c>
      <c r="BF1" s="6" t="s">
        <v>46</v>
      </c>
      <c r="BG1" s="6" t="s">
        <v>110</v>
      </c>
      <c r="BH1" s="8" t="s">
        <v>109</v>
      </c>
    </row>
    <row r="2" spans="1:60" x14ac:dyDescent="0.2">
      <c r="AK2" s="10"/>
      <c r="AL2" s="10"/>
      <c r="AM2" s="10"/>
      <c r="AN2" s="10"/>
      <c r="AO2" s="10"/>
      <c r="AP2" s="10"/>
      <c r="AQ2" s="10"/>
      <c r="AR2" s="10"/>
      <c r="AS2" s="12"/>
      <c r="AT2" s="12"/>
      <c r="AU2" s="10"/>
      <c r="AV2" s="10"/>
      <c r="AW2" s="11"/>
    </row>
    <row r="3" spans="1:60" x14ac:dyDescent="0.2">
      <c r="A3" s="1" t="s">
        <v>48</v>
      </c>
      <c r="B3" s="1" t="s">
        <v>49</v>
      </c>
      <c r="C3" s="9" t="s">
        <v>47</v>
      </c>
      <c r="D3" s="2">
        <v>71.98</v>
      </c>
      <c r="E3" s="2">
        <v>7.0000000000000007E-2</v>
      </c>
      <c r="F3" s="2">
        <v>14.87</v>
      </c>
      <c r="G3" s="2">
        <v>4.41</v>
      </c>
      <c r="H3" s="2">
        <f>0.8998*G3</f>
        <v>3.9681180000000005</v>
      </c>
      <c r="I3" s="2">
        <v>0.29899999999999999</v>
      </c>
      <c r="J3" s="2">
        <v>0.69</v>
      </c>
      <c r="K3" s="2">
        <v>1.58</v>
      </c>
      <c r="L3" s="2">
        <v>5.18</v>
      </c>
      <c r="M3" s="2">
        <v>0.67</v>
      </c>
      <c r="N3" s="2">
        <v>0.08</v>
      </c>
      <c r="O3" s="2">
        <f>SUM(D3:G3,I3:N3)</f>
        <v>99.829000000000008</v>
      </c>
      <c r="P3" s="2">
        <f>J3/40.32/(J3/40.32+H3/71.85)</f>
        <v>0.23656181341245777</v>
      </c>
      <c r="Q3" s="2">
        <f>K3/2/56.08/(K3/2/56.08+L3/61.98)</f>
        <v>0.14424203717331066</v>
      </c>
      <c r="R3" s="2">
        <f>F3/101.93/(K3/56.08+L3/61.98+M3/94.2)</f>
        <v>1.2273438131621361</v>
      </c>
      <c r="S3" s="2">
        <f>(G3+H3)</f>
        <v>8.3781180000000006</v>
      </c>
      <c r="T3" s="2">
        <f>(S3)/(S3+J3)</f>
        <v>0.92390923894020793</v>
      </c>
      <c r="U3" s="2">
        <f>L3+M3-K3</f>
        <v>4.2699999999999996</v>
      </c>
      <c r="V3" s="2">
        <f>Y3/AB3</f>
        <v>11.217391304347826</v>
      </c>
      <c r="W3" s="1">
        <v>11.7</v>
      </c>
      <c r="X3" s="1">
        <v>0.55000000000000004</v>
      </c>
      <c r="Y3" s="1">
        <v>258</v>
      </c>
      <c r="Z3" s="1">
        <v>10.199999999999999</v>
      </c>
      <c r="AA3" s="1">
        <v>2.21</v>
      </c>
      <c r="AB3" s="1">
        <v>23</v>
      </c>
      <c r="AC3" s="1">
        <v>66</v>
      </c>
      <c r="AD3" s="1">
        <v>198</v>
      </c>
      <c r="AE3" s="1">
        <v>5</v>
      </c>
      <c r="AF3" s="1">
        <v>7</v>
      </c>
      <c r="AG3" s="1">
        <v>5</v>
      </c>
      <c r="AH3" s="1">
        <v>3</v>
      </c>
      <c r="AI3" s="1">
        <v>-1</v>
      </c>
      <c r="AJ3" s="1">
        <v>14</v>
      </c>
      <c r="AX3" s="6">
        <v>0.70397500000000002</v>
      </c>
      <c r="AY3" s="6">
        <v>29</v>
      </c>
      <c r="AZ3" s="7">
        <f>$AX3-($W3/$Y3*(0.003256*(824.85367+86.9089*$AX3))*(EXP(0.0000000000142*130000000)-1))</f>
        <v>0.70373326795857283</v>
      </c>
      <c r="BA3" s="6">
        <v>0.51298200000000005</v>
      </c>
      <c r="BB3" s="6">
        <v>14</v>
      </c>
      <c r="BC3" s="7">
        <f>$BA3-($AA3/$Z3*(0.60456)*(EXP(0.00000000000654*130000000)-1))</f>
        <v>0.51287058664729501</v>
      </c>
      <c r="BD3" s="6">
        <v>18.507999999999999</v>
      </c>
      <c r="BE3" s="6">
        <v>15.506</v>
      </c>
      <c r="BF3" s="6">
        <v>38.229999999999997</v>
      </c>
      <c r="BG3" s="6">
        <v>11</v>
      </c>
      <c r="BH3" s="8">
        <v>0.25</v>
      </c>
    </row>
    <row r="4" spans="1:60" x14ac:dyDescent="0.2">
      <c r="A4" s="1" t="s">
        <v>50</v>
      </c>
      <c r="B4" s="1" t="s">
        <v>51</v>
      </c>
      <c r="C4" s="9" t="s">
        <v>47</v>
      </c>
      <c r="D4" s="2">
        <v>67.77</v>
      </c>
      <c r="E4" s="2">
        <v>0.23</v>
      </c>
      <c r="F4" s="2">
        <v>17.82</v>
      </c>
      <c r="G4" s="2">
        <v>3.11</v>
      </c>
      <c r="H4" s="2">
        <f>0.8998*G4</f>
        <v>2.798378</v>
      </c>
      <c r="I4" s="2">
        <v>7.1999999999999995E-2</v>
      </c>
      <c r="J4" s="2">
        <v>0.98</v>
      </c>
      <c r="K4" s="2">
        <v>3.52</v>
      </c>
      <c r="L4" s="2">
        <v>5.69</v>
      </c>
      <c r="M4" s="2">
        <v>0.89300000000000002</v>
      </c>
      <c r="N4" s="2">
        <v>0.12</v>
      </c>
      <c r="O4" s="2">
        <f>SUM(D4:G4,I4:N4)</f>
        <v>100.205</v>
      </c>
      <c r="P4" s="2">
        <f>J4/40.32/(J4/40.32+H4/71.85)</f>
        <v>0.38425898438532841</v>
      </c>
      <c r="Q4" s="2">
        <f>K4/2/56.08/(K4/2/56.08+L4/61.98)</f>
        <v>0.25476388434770419</v>
      </c>
      <c r="R4" s="2">
        <f>F4/101.93/(K4/56.08+L4/61.98+M4/94.2)</f>
        <v>1.065679213219733</v>
      </c>
      <c r="S4" s="2">
        <f t="shared" ref="S4:S36" si="0">(G4+H4)</f>
        <v>5.9083779999999999</v>
      </c>
      <c r="T4" s="2">
        <f t="shared" ref="T4:T36" si="1">(S4)/(S4+J4)</f>
        <v>0.85773138465978493</v>
      </c>
      <c r="U4" s="2">
        <f t="shared" ref="U4:U36" si="2">L4+M4-K4</f>
        <v>3.0630000000000002</v>
      </c>
      <c r="AB4" s="1">
        <v>19</v>
      </c>
      <c r="AC4" s="1">
        <v>115</v>
      </c>
      <c r="AD4" s="1">
        <v>251</v>
      </c>
      <c r="AE4" s="1">
        <v>6</v>
      </c>
      <c r="AF4" s="1">
        <v>8</v>
      </c>
      <c r="AG4" s="1">
        <v>8</v>
      </c>
      <c r="AH4" s="1">
        <v>25</v>
      </c>
      <c r="AI4" s="1">
        <v>4</v>
      </c>
      <c r="AJ4" s="1">
        <v>35</v>
      </c>
      <c r="AK4" s="4">
        <v>7.0519999999999996</v>
      </c>
      <c r="AL4" s="4">
        <v>17.536000000000001</v>
      </c>
      <c r="AM4" s="4">
        <v>7.0970000000000004</v>
      </c>
      <c r="AN4" s="4">
        <v>1.7764</v>
      </c>
      <c r="AO4" s="4">
        <v>0.55900000000000005</v>
      </c>
      <c r="AP4" s="4">
        <v>0.48780000000000001</v>
      </c>
      <c r="AQ4" s="4">
        <v>1.1262000000000001</v>
      </c>
      <c r="AR4" s="4">
        <v>0.158</v>
      </c>
      <c r="AS4" s="2">
        <v>3.2183000000000002</v>
      </c>
      <c r="AT4" s="2">
        <v>4.46</v>
      </c>
      <c r="AU4" s="4">
        <v>1.4413</v>
      </c>
      <c r="AV4" s="4">
        <v>0.55110000000000003</v>
      </c>
      <c r="AW4" s="5">
        <v>9.0820000000000007</v>
      </c>
      <c r="BG4" s="6">
        <v>11.5</v>
      </c>
      <c r="BH4" s="8">
        <v>0.25</v>
      </c>
    </row>
    <row r="5" spans="1:60" x14ac:dyDescent="0.2">
      <c r="A5" s="1" t="s">
        <v>53</v>
      </c>
      <c r="B5" s="1" t="s">
        <v>54</v>
      </c>
      <c r="C5" s="9" t="s">
        <v>47</v>
      </c>
      <c r="D5" s="2">
        <v>72.099999999999994</v>
      </c>
      <c r="E5" s="2">
        <v>0.15</v>
      </c>
      <c r="F5" s="2">
        <v>15.57</v>
      </c>
      <c r="G5" s="2">
        <v>2.38</v>
      </c>
      <c r="H5" s="2">
        <f t="shared" ref="H5:H20" si="3">0.8998*G5</f>
        <v>2.141524</v>
      </c>
      <c r="I5" s="2">
        <v>7.8E-2</v>
      </c>
      <c r="J5" s="2">
        <v>0.77</v>
      </c>
      <c r="K5" s="2">
        <v>2.0699999999999998</v>
      </c>
      <c r="L5" s="2">
        <v>5.53</v>
      </c>
      <c r="M5" s="2">
        <v>0.92</v>
      </c>
      <c r="N5" s="2">
        <v>7.0000000000000007E-2</v>
      </c>
      <c r="O5" s="2">
        <f t="shared" ref="O5:O20" si="4">SUM(D5:G5,I5:N5)</f>
        <v>99.637999999999977</v>
      </c>
      <c r="P5" s="2">
        <f t="shared" ref="P5:P20" si="5">J5/40.32/(J5/40.32+H5/71.85)</f>
        <v>0.39051463273819015</v>
      </c>
      <c r="Q5" s="2">
        <f t="shared" ref="Q5:Q20" si="6">K5/2/56.08/(K5/2/56.08+L5/61.98)</f>
        <v>0.17139767714203344</v>
      </c>
      <c r="R5" s="2">
        <f t="shared" ref="R5:R20" si="7">F5/101.93/(K5/56.08+L5/61.98+M5/94.2)</f>
        <v>1.1239993189863766</v>
      </c>
      <c r="S5" s="2">
        <f t="shared" si="0"/>
        <v>4.5215239999999994</v>
      </c>
      <c r="T5" s="2">
        <f t="shared" si="1"/>
        <v>0.85448426578051995</v>
      </c>
      <c r="U5" s="2">
        <f t="shared" si="2"/>
        <v>4.3800000000000008</v>
      </c>
      <c r="AB5" s="1">
        <v>9</v>
      </c>
      <c r="AC5" s="1">
        <v>81</v>
      </c>
      <c r="AD5" s="1">
        <v>213</v>
      </c>
      <c r="AE5" s="1">
        <v>2</v>
      </c>
      <c r="AF5" s="1">
        <v>6</v>
      </c>
      <c r="AG5" s="1">
        <v>6</v>
      </c>
      <c r="AH5" s="1">
        <v>1</v>
      </c>
      <c r="AI5" s="1">
        <v>-2</v>
      </c>
      <c r="AJ5" s="1">
        <v>24</v>
      </c>
      <c r="AK5" s="4">
        <v>9.3989999999999991</v>
      </c>
      <c r="AL5" s="4">
        <v>20.553000000000001</v>
      </c>
      <c r="AM5" s="4">
        <v>8.2170000000000005</v>
      </c>
      <c r="AN5" s="4">
        <v>1.5672999999999999</v>
      </c>
      <c r="AO5" s="4">
        <v>0.34399999999999997</v>
      </c>
      <c r="AP5" s="4">
        <v>0.54179999999999995</v>
      </c>
      <c r="AQ5" s="4">
        <v>1.1872</v>
      </c>
      <c r="AR5" s="4">
        <v>0.17399999999999999</v>
      </c>
      <c r="AS5" s="2">
        <v>3.0019999999999998</v>
      </c>
      <c r="AT5" s="2">
        <v>5.601</v>
      </c>
      <c r="AU5" s="4">
        <v>2.407</v>
      </c>
      <c r="AV5" s="4">
        <v>0.43259999999999998</v>
      </c>
      <c r="AW5" s="5">
        <v>0.71099999999999997</v>
      </c>
    </row>
    <row r="6" spans="1:60" x14ac:dyDescent="0.2">
      <c r="A6" s="1" t="s">
        <v>98</v>
      </c>
      <c r="B6" s="1" t="s">
        <v>55</v>
      </c>
      <c r="C6" s="9" t="s">
        <v>47</v>
      </c>
      <c r="D6" s="2">
        <v>75.41</v>
      </c>
      <c r="E6" s="2">
        <v>0.12</v>
      </c>
      <c r="F6" s="2">
        <v>14.22</v>
      </c>
      <c r="G6" s="2">
        <v>1.34</v>
      </c>
      <c r="H6" s="2">
        <f>0.8998*G6</f>
        <v>1.205732</v>
      </c>
      <c r="I6" s="2">
        <v>3.9E-2</v>
      </c>
      <c r="J6" s="2">
        <v>0.45</v>
      </c>
      <c r="K6" s="2">
        <v>2</v>
      </c>
      <c r="L6" s="2">
        <v>4.72</v>
      </c>
      <c r="M6" s="2">
        <v>1.042</v>
      </c>
      <c r="N6" s="2">
        <v>0.09</v>
      </c>
      <c r="O6" s="2">
        <f>SUM(D6:G6,I6:N6)</f>
        <v>99.431000000000012</v>
      </c>
      <c r="P6" s="2">
        <f>J6/40.32/(J6/40.32+H6/71.85)</f>
        <v>0.39942498989702152</v>
      </c>
      <c r="Q6" s="2">
        <f>K6/2/56.08/(K6/2/56.08+L6/61.98)</f>
        <v>0.18972834378604472</v>
      </c>
      <c r="R6" s="2">
        <f>F6/101.93/(K6/56.08+L6/61.98+M6/94.2)</f>
        <v>1.1353287762681334</v>
      </c>
      <c r="S6" s="2">
        <f>(G6+H6)</f>
        <v>2.5457320000000001</v>
      </c>
      <c r="T6" s="2">
        <f>(S6)/(S6+J6)</f>
        <v>0.84978629597040056</v>
      </c>
      <c r="U6" s="2">
        <f>L6+M6-K6</f>
        <v>3.7619999999999996</v>
      </c>
      <c r="V6" s="2">
        <f>Y6/AB6</f>
        <v>49.2</v>
      </c>
      <c r="W6" s="1">
        <v>24.4</v>
      </c>
      <c r="X6" s="1">
        <v>1.41</v>
      </c>
      <c r="Y6" s="1">
        <v>246</v>
      </c>
      <c r="Z6" s="1">
        <v>4.45</v>
      </c>
      <c r="AA6" s="1">
        <v>0.72</v>
      </c>
      <c r="AB6" s="1">
        <v>5</v>
      </c>
      <c r="AC6" s="1">
        <v>63</v>
      </c>
      <c r="AD6" s="1">
        <v>325</v>
      </c>
      <c r="AE6" s="1">
        <v>3</v>
      </c>
      <c r="AF6" s="1">
        <v>3</v>
      </c>
      <c r="AG6" s="1">
        <v>4</v>
      </c>
      <c r="AH6" s="1">
        <v>11</v>
      </c>
      <c r="AI6" s="1">
        <v>5</v>
      </c>
      <c r="AJ6" s="1">
        <v>34</v>
      </c>
      <c r="AK6" s="4">
        <v>5.9850000000000003</v>
      </c>
      <c r="AL6" s="4">
        <v>12.002000000000001</v>
      </c>
      <c r="AM6" s="4">
        <v>3.0950000000000002</v>
      </c>
      <c r="AN6" s="4">
        <v>0.81840000000000002</v>
      </c>
      <c r="AO6" s="4">
        <v>0.26200000000000001</v>
      </c>
      <c r="AP6" s="4">
        <v>0.20300000000000001</v>
      </c>
      <c r="AQ6" s="4">
        <v>0.41420000000000001</v>
      </c>
      <c r="AR6" s="4">
        <v>6.3E-2</v>
      </c>
      <c r="AS6" s="2">
        <v>1.7335</v>
      </c>
      <c r="AT6" s="2">
        <v>0.75570000000000004</v>
      </c>
      <c r="AU6" s="4">
        <v>1.4282999999999999</v>
      </c>
      <c r="AV6" s="4">
        <v>0.55510000000000004</v>
      </c>
      <c r="AW6" s="5">
        <v>20.045999999999999</v>
      </c>
      <c r="AX6" s="6">
        <v>0.70399599999999996</v>
      </c>
      <c r="AY6" s="6">
        <v>33</v>
      </c>
      <c r="AZ6" s="7">
        <f>$AX6-($W6/$Y6*(0.003256*(824.85367+86.9089*$AX6))*(EXP(0.0000000000142*130000000)-1))</f>
        <v>0.70346728250929391</v>
      </c>
      <c r="BA6" s="6">
        <v>0.51291600000000004</v>
      </c>
      <c r="BB6" s="6">
        <v>22</v>
      </c>
      <c r="BC6" s="7">
        <f>$BA6-($AA6/$Z6*(0.60456)*(EXP(0.00000000000654*130000000)-1))</f>
        <v>0.51283280109184348</v>
      </c>
      <c r="BG6" s="6">
        <v>9.6</v>
      </c>
      <c r="BH6" s="8">
        <v>0.25</v>
      </c>
    </row>
    <row r="7" spans="1:60" x14ac:dyDescent="0.2">
      <c r="A7" s="1" t="s">
        <v>99</v>
      </c>
      <c r="B7" s="1" t="s">
        <v>55</v>
      </c>
      <c r="C7" s="9" t="s">
        <v>47</v>
      </c>
      <c r="D7" s="2">
        <v>74.66</v>
      </c>
      <c r="E7" s="2">
        <v>0.12</v>
      </c>
      <c r="F7" s="2">
        <v>15.39</v>
      </c>
      <c r="G7" s="2">
        <v>1.34</v>
      </c>
      <c r="H7" s="2">
        <f>0.8998*G7</f>
        <v>1.205732</v>
      </c>
      <c r="I7" s="2">
        <v>3.7999999999999999E-2</v>
      </c>
      <c r="J7" s="2">
        <v>0.45</v>
      </c>
      <c r="K7" s="2">
        <v>1.66</v>
      </c>
      <c r="L7" s="2">
        <v>5.39</v>
      </c>
      <c r="M7" s="2">
        <v>1.1499999999999999</v>
      </c>
      <c r="N7" s="2">
        <v>0.05</v>
      </c>
      <c r="O7" s="2">
        <f>SUM(D7:G7,I7:N7)</f>
        <v>100.248</v>
      </c>
      <c r="P7" s="2">
        <f>J7/40.32/(J7/40.32+H7/71.85)</f>
        <v>0.39942498989702152</v>
      </c>
      <c r="Q7" s="2">
        <f>K7/2/56.08/(K7/2/56.08+L7/61.98)</f>
        <v>0.14543759290682373</v>
      </c>
      <c r="R7" s="2">
        <f>F7/101.93/(K7/56.08+L7/61.98+M7/94.2)</f>
        <v>1.1725046234153296</v>
      </c>
      <c r="S7" s="2">
        <f>(G7+H7)</f>
        <v>2.5457320000000001</v>
      </c>
      <c r="T7" s="2">
        <f>(S7)/(S7+J7)</f>
        <v>0.84978629597040056</v>
      </c>
      <c r="U7" s="2">
        <f>L7+M7-K7</f>
        <v>4.879999999999999</v>
      </c>
      <c r="V7" s="2">
        <f>Y7/AB7</f>
        <v>246</v>
      </c>
      <c r="W7" s="1">
        <v>24.4</v>
      </c>
      <c r="X7" s="1">
        <v>1.41</v>
      </c>
      <c r="Y7" s="1">
        <v>246</v>
      </c>
      <c r="Z7" s="1">
        <v>4.45</v>
      </c>
      <c r="AA7" s="1">
        <v>0.72</v>
      </c>
      <c r="AB7" s="1">
        <v>1</v>
      </c>
      <c r="AC7" s="1">
        <v>26</v>
      </c>
      <c r="AD7" s="1">
        <v>301</v>
      </c>
      <c r="AE7" s="1">
        <v>1</v>
      </c>
      <c r="AF7" s="1">
        <v>3</v>
      </c>
      <c r="AG7" s="1">
        <v>1</v>
      </c>
      <c r="AH7" s="1">
        <v>-4</v>
      </c>
      <c r="AI7" s="1">
        <v>3</v>
      </c>
      <c r="AJ7" s="1">
        <v>13</v>
      </c>
      <c r="AK7" s="4">
        <v>6.4059999999999997</v>
      </c>
      <c r="AL7" s="4">
        <v>14.007</v>
      </c>
      <c r="AM7" s="4">
        <v>6.2990000000000004</v>
      </c>
      <c r="AN7" s="4">
        <v>0.91979999999999995</v>
      </c>
      <c r="AO7" s="4">
        <v>0.27100000000000002</v>
      </c>
      <c r="AP7" s="4">
        <v>0.22559999999999999</v>
      </c>
      <c r="AQ7" s="4">
        <v>0.38109999999999999</v>
      </c>
      <c r="AR7" s="4">
        <v>7.1999999999999995E-2</v>
      </c>
      <c r="AS7" s="2">
        <v>1.7969999999999999</v>
      </c>
      <c r="AT7" s="2">
        <v>1.2999999999999999E-2</v>
      </c>
      <c r="AU7" s="4">
        <v>1.6659999999999999</v>
      </c>
      <c r="AV7" s="4">
        <v>0.62529999999999997</v>
      </c>
      <c r="AW7" s="5">
        <v>19.675000000000001</v>
      </c>
    </row>
    <row r="8" spans="1:60" x14ac:dyDescent="0.2">
      <c r="A8" s="1" t="s">
        <v>100</v>
      </c>
      <c r="B8" s="1" t="s">
        <v>55</v>
      </c>
      <c r="C8" s="9" t="s">
        <v>47</v>
      </c>
      <c r="D8" s="1">
        <f>AVERAGE(D6,D7)</f>
        <v>75.034999999999997</v>
      </c>
      <c r="E8" s="1">
        <f>AVERAGE(E6,E7)</f>
        <v>0.12</v>
      </c>
      <c r="F8" s="1">
        <f>AVERAGE(F6,F7)</f>
        <v>14.805</v>
      </c>
      <c r="G8" s="1">
        <f>AVERAGE(G6,G7)</f>
        <v>1.34</v>
      </c>
      <c r="H8" s="2">
        <f t="shared" si="3"/>
        <v>1.205732</v>
      </c>
      <c r="I8" s="1">
        <f t="shared" ref="I8:N8" si="8">AVERAGE(I6,I7)</f>
        <v>3.85E-2</v>
      </c>
      <c r="J8" s="1">
        <f t="shared" si="8"/>
        <v>0.45</v>
      </c>
      <c r="K8" s="1">
        <f t="shared" si="8"/>
        <v>1.83</v>
      </c>
      <c r="L8" s="1">
        <f t="shared" si="8"/>
        <v>5.0549999999999997</v>
      </c>
      <c r="M8" s="1">
        <f t="shared" si="8"/>
        <v>1.0960000000000001</v>
      </c>
      <c r="N8" s="1">
        <f t="shared" si="8"/>
        <v>7.0000000000000007E-2</v>
      </c>
      <c r="O8" s="2">
        <f t="shared" si="4"/>
        <v>99.839500000000015</v>
      </c>
      <c r="P8" s="2">
        <f t="shared" si="5"/>
        <v>0.39942498989702152</v>
      </c>
      <c r="Q8" s="2">
        <f t="shared" si="6"/>
        <v>0.16670296925802502</v>
      </c>
      <c r="R8" s="2">
        <f t="shared" si="7"/>
        <v>1.1543520296802978</v>
      </c>
      <c r="S8" s="2">
        <f t="shared" si="0"/>
        <v>2.5457320000000001</v>
      </c>
      <c r="T8" s="2">
        <f t="shared" si="1"/>
        <v>0.84978629597040056</v>
      </c>
      <c r="U8" s="2">
        <f t="shared" si="2"/>
        <v>4.3209999999999997</v>
      </c>
      <c r="V8" s="2">
        <f>Y8/AB8</f>
        <v>49.2</v>
      </c>
      <c r="W8" s="1">
        <f>AVERAGE(W6,W7)</f>
        <v>24.4</v>
      </c>
      <c r="X8" s="1">
        <f>AVERAGE(X6,X7)</f>
        <v>1.41</v>
      </c>
      <c r="Y8" s="1">
        <f>AVERAGE(Y6,Y7)</f>
        <v>246</v>
      </c>
      <c r="Z8" s="1">
        <f>AVERAGE(Z6,Z7)</f>
        <v>4.45</v>
      </c>
      <c r="AA8" s="1">
        <f>AVERAGE(AA6,AA7)</f>
        <v>0.72</v>
      </c>
      <c r="AB8" s="1">
        <f t="shared" ref="AB8:AJ8" si="9">AB6</f>
        <v>5</v>
      </c>
      <c r="AC8" s="1">
        <f t="shared" si="9"/>
        <v>63</v>
      </c>
      <c r="AD8" s="1">
        <f t="shared" si="9"/>
        <v>325</v>
      </c>
      <c r="AE8" s="1">
        <f t="shared" si="9"/>
        <v>3</v>
      </c>
      <c r="AF8" s="1">
        <f t="shared" si="9"/>
        <v>3</v>
      </c>
      <c r="AG8" s="1">
        <f t="shared" si="9"/>
        <v>4</v>
      </c>
      <c r="AH8" s="1">
        <f t="shared" si="9"/>
        <v>11</v>
      </c>
      <c r="AI8" s="1">
        <f t="shared" si="9"/>
        <v>5</v>
      </c>
      <c r="AJ8" s="1">
        <f t="shared" si="9"/>
        <v>34</v>
      </c>
      <c r="AK8" s="4">
        <f t="shared" ref="AK8:AW8" si="10">AVERAGE(AK6,AK7)</f>
        <v>6.1955</v>
      </c>
      <c r="AL8" s="4">
        <f t="shared" si="10"/>
        <v>13.0045</v>
      </c>
      <c r="AM8" s="4">
        <f t="shared" si="10"/>
        <v>4.6970000000000001</v>
      </c>
      <c r="AN8" s="4">
        <f t="shared" si="10"/>
        <v>0.86909999999999998</v>
      </c>
      <c r="AO8" s="4">
        <f t="shared" si="10"/>
        <v>0.26650000000000001</v>
      </c>
      <c r="AP8" s="4">
        <f t="shared" si="10"/>
        <v>0.21429999999999999</v>
      </c>
      <c r="AQ8" s="4">
        <f t="shared" si="10"/>
        <v>0.39765</v>
      </c>
      <c r="AR8" s="4">
        <f t="shared" si="10"/>
        <v>6.7500000000000004E-2</v>
      </c>
      <c r="AS8" s="2">
        <f t="shared" si="10"/>
        <v>1.76525</v>
      </c>
      <c r="AT8" s="2">
        <f t="shared" si="10"/>
        <v>0.38435000000000002</v>
      </c>
      <c r="AU8" s="4">
        <f t="shared" si="10"/>
        <v>1.5471499999999998</v>
      </c>
      <c r="AV8" s="4">
        <f t="shared" si="10"/>
        <v>0.59020000000000006</v>
      </c>
      <c r="AW8" s="5">
        <f t="shared" si="10"/>
        <v>19.860500000000002</v>
      </c>
    </row>
    <row r="9" spans="1:60" x14ac:dyDescent="0.2">
      <c r="A9" s="1" t="s">
        <v>56</v>
      </c>
      <c r="B9" s="1" t="s">
        <v>57</v>
      </c>
      <c r="C9" s="9" t="s">
        <v>47</v>
      </c>
      <c r="D9" s="2">
        <v>62.51</v>
      </c>
      <c r="E9" s="2">
        <v>0.28000000000000003</v>
      </c>
      <c r="F9" s="2">
        <v>18.82</v>
      </c>
      <c r="G9" s="2">
        <v>3.88</v>
      </c>
      <c r="H9" s="2">
        <f t="shared" si="3"/>
        <v>3.4912239999999999</v>
      </c>
      <c r="I9" s="2">
        <v>7.0999999999999994E-2</v>
      </c>
      <c r="J9" s="2">
        <v>2.17</v>
      </c>
      <c r="K9" s="2">
        <v>5.26</v>
      </c>
      <c r="L9" s="2">
        <v>4.7</v>
      </c>
      <c r="M9" s="2">
        <v>0.93799999999999994</v>
      </c>
      <c r="N9" s="2">
        <v>0.1</v>
      </c>
      <c r="O9" s="2">
        <f t="shared" si="4"/>
        <v>98.728999999999999</v>
      </c>
      <c r="P9" s="2">
        <f t="shared" si="5"/>
        <v>0.52552972065117853</v>
      </c>
      <c r="Q9" s="2">
        <f t="shared" si="6"/>
        <v>0.38212316747440245</v>
      </c>
      <c r="R9" s="2">
        <f t="shared" si="7"/>
        <v>1.0281401073560068</v>
      </c>
      <c r="S9" s="2">
        <f t="shared" si="0"/>
        <v>7.3712239999999998</v>
      </c>
      <c r="T9" s="2">
        <f t="shared" si="1"/>
        <v>0.77256586785930192</v>
      </c>
      <c r="U9" s="2">
        <f t="shared" si="2"/>
        <v>0.37800000000000011</v>
      </c>
      <c r="AB9" s="1">
        <v>15</v>
      </c>
      <c r="AC9" s="1">
        <v>56</v>
      </c>
      <c r="AD9" s="1">
        <v>386</v>
      </c>
      <c r="AE9" s="1">
        <v>16</v>
      </c>
      <c r="AF9" s="1">
        <v>14</v>
      </c>
      <c r="AG9" s="1">
        <v>18</v>
      </c>
      <c r="AH9" s="1">
        <v>75</v>
      </c>
      <c r="AI9" s="1">
        <v>35</v>
      </c>
      <c r="AJ9" s="1">
        <v>48</v>
      </c>
    </row>
    <row r="10" spans="1:60" x14ac:dyDescent="0.2">
      <c r="A10" s="1" t="s">
        <v>58</v>
      </c>
      <c r="B10" s="1" t="s">
        <v>59</v>
      </c>
      <c r="C10" s="9" t="s">
        <v>47</v>
      </c>
      <c r="D10" s="2">
        <v>70.36</v>
      </c>
      <c r="E10" s="2">
        <v>0.17</v>
      </c>
      <c r="F10" s="2">
        <v>16.510000000000002</v>
      </c>
      <c r="G10" s="2">
        <v>1.84</v>
      </c>
      <c r="H10" s="2">
        <f t="shared" si="3"/>
        <v>1.6556320000000002</v>
      </c>
      <c r="I10" s="2">
        <v>2.4E-2</v>
      </c>
      <c r="J10" s="2">
        <v>1.1000000000000001</v>
      </c>
      <c r="K10" s="2">
        <v>4.22</v>
      </c>
      <c r="L10" s="2">
        <v>4.5199999999999996</v>
      </c>
      <c r="M10" s="2">
        <v>0.85</v>
      </c>
      <c r="N10" s="2">
        <v>0.08</v>
      </c>
      <c r="O10" s="2">
        <f t="shared" si="4"/>
        <v>99.673999999999992</v>
      </c>
      <c r="P10" s="2">
        <f t="shared" si="5"/>
        <v>0.54211506561806022</v>
      </c>
      <c r="Q10" s="2">
        <f t="shared" si="6"/>
        <v>0.34033728257526036</v>
      </c>
      <c r="R10" s="2">
        <f t="shared" si="7"/>
        <v>1.0303699923757836</v>
      </c>
      <c r="S10" s="2">
        <f t="shared" si="0"/>
        <v>3.4956320000000005</v>
      </c>
      <c r="T10" s="2">
        <f t="shared" si="1"/>
        <v>0.76064227945144436</v>
      </c>
      <c r="U10" s="2">
        <f t="shared" si="2"/>
        <v>1.1499999999999995</v>
      </c>
      <c r="V10" s="2">
        <f>Y10/AB10</f>
        <v>222.5</v>
      </c>
      <c r="W10" s="1">
        <v>19.7</v>
      </c>
      <c r="X10" s="1">
        <v>1.39</v>
      </c>
      <c r="Y10" s="1">
        <v>445</v>
      </c>
      <c r="Z10" s="1">
        <v>2.77</v>
      </c>
      <c r="AA10" s="1">
        <v>0.49</v>
      </c>
      <c r="AB10" s="1">
        <v>2</v>
      </c>
      <c r="AC10" s="1">
        <v>58</v>
      </c>
      <c r="AD10" s="1">
        <v>408</v>
      </c>
      <c r="AE10" s="1">
        <v>3</v>
      </c>
      <c r="AF10" s="1">
        <v>15</v>
      </c>
      <c r="AG10" s="1">
        <v>11</v>
      </c>
      <c r="AH10" s="1">
        <v>16</v>
      </c>
      <c r="AI10" s="1">
        <v>-1</v>
      </c>
      <c r="AJ10" s="1">
        <v>21</v>
      </c>
      <c r="AK10" s="4">
        <v>3.335</v>
      </c>
      <c r="AL10" s="4">
        <v>6.8860000000000001</v>
      </c>
      <c r="AM10" s="4">
        <v>2.7170000000000001</v>
      </c>
      <c r="AN10" s="4">
        <v>0.60980000000000001</v>
      </c>
      <c r="AO10" s="4">
        <v>0.375</v>
      </c>
      <c r="AP10" s="4">
        <v>9.7299999999999998E-2</v>
      </c>
      <c r="AQ10" s="4">
        <v>0.26390000000000002</v>
      </c>
      <c r="AR10" s="4">
        <v>3.1E-2</v>
      </c>
      <c r="AS10" s="2">
        <v>1.7282</v>
      </c>
      <c r="AT10" s="2">
        <v>0</v>
      </c>
      <c r="AU10" s="4">
        <v>0.48080000000000001</v>
      </c>
      <c r="AV10" s="4">
        <v>1.0547</v>
      </c>
      <c r="AW10" s="5">
        <v>25.573</v>
      </c>
      <c r="AX10" s="6">
        <v>0.70358399999999999</v>
      </c>
      <c r="AY10" s="6">
        <v>40</v>
      </c>
      <c r="AZ10" s="7">
        <f>$AX10-($W10/$Y10*(0.003256*(824.85367+86.9089*$AX10))*(EXP(0.0000000000142*130000000)-1))</f>
        <v>0.70334802954898024</v>
      </c>
      <c r="BA10" s="6">
        <v>0.51298500000000002</v>
      </c>
      <c r="BB10" s="6">
        <v>52</v>
      </c>
      <c r="BC10" s="7">
        <f>$BA10-($AA10/$Z10*(0.60456)*(EXP(0.00000000000654*130000000)-1))</f>
        <v>0.51289403769593089</v>
      </c>
      <c r="BG10" s="6">
        <v>8.3000000000000007</v>
      </c>
      <c r="BH10" s="8">
        <v>0.25</v>
      </c>
    </row>
    <row r="11" spans="1:60" x14ac:dyDescent="0.2">
      <c r="A11" s="1" t="s">
        <v>60</v>
      </c>
      <c r="B11" s="1" t="s">
        <v>61</v>
      </c>
      <c r="C11" s="9" t="s">
        <v>47</v>
      </c>
      <c r="D11" s="2">
        <v>64.709999999999994</v>
      </c>
      <c r="E11" s="2">
        <v>0.23</v>
      </c>
      <c r="F11" s="2">
        <v>18.829999999999998</v>
      </c>
      <c r="G11" s="2">
        <v>2.98</v>
      </c>
      <c r="H11" s="2">
        <f t="shared" si="3"/>
        <v>2.6814040000000001</v>
      </c>
      <c r="I11" s="2">
        <v>6.2E-2</v>
      </c>
      <c r="J11" s="2">
        <v>1.94</v>
      </c>
      <c r="K11" s="2">
        <v>4.6100000000000003</v>
      </c>
      <c r="L11" s="2">
        <v>5.08</v>
      </c>
      <c r="M11" s="2">
        <v>0.74299999999999999</v>
      </c>
      <c r="N11" s="2">
        <v>0.1</v>
      </c>
      <c r="O11" s="2">
        <f t="shared" si="4"/>
        <v>99.284999999999982</v>
      </c>
      <c r="P11" s="2">
        <f t="shared" si="5"/>
        <v>0.56318057614481043</v>
      </c>
      <c r="Q11" s="2">
        <f t="shared" si="6"/>
        <v>0.33398901181366791</v>
      </c>
      <c r="R11" s="2">
        <f t="shared" si="7"/>
        <v>1.0737052072802484</v>
      </c>
      <c r="S11" s="2">
        <f t="shared" si="0"/>
        <v>5.6614040000000001</v>
      </c>
      <c r="T11" s="2">
        <f t="shared" si="1"/>
        <v>0.74478398990502281</v>
      </c>
      <c r="U11" s="2">
        <f t="shared" si="2"/>
        <v>1.2130000000000001</v>
      </c>
      <c r="AB11" s="1">
        <v>7</v>
      </c>
      <c r="AC11" s="1">
        <v>71</v>
      </c>
      <c r="AD11" s="1">
        <v>235</v>
      </c>
      <c r="AE11" s="1">
        <v>6</v>
      </c>
      <c r="AF11" s="1">
        <v>20</v>
      </c>
      <c r="AG11" s="1">
        <v>15</v>
      </c>
      <c r="AH11" s="1">
        <v>46</v>
      </c>
      <c r="AI11" s="1">
        <v>8</v>
      </c>
      <c r="AJ11" s="1">
        <v>39</v>
      </c>
    </row>
    <row r="12" spans="1:60" x14ac:dyDescent="0.2">
      <c r="A12" s="1" t="s">
        <v>62</v>
      </c>
      <c r="B12" s="1" t="s">
        <v>57</v>
      </c>
      <c r="C12" s="9" t="s">
        <v>47</v>
      </c>
      <c r="D12" s="2">
        <v>66.930000000000007</v>
      </c>
      <c r="E12" s="2">
        <v>0.22</v>
      </c>
      <c r="F12" s="2">
        <v>17.809999999999999</v>
      </c>
      <c r="G12" s="2">
        <v>2.27</v>
      </c>
      <c r="H12" s="2">
        <f t="shared" si="3"/>
        <v>2.0425460000000002</v>
      </c>
      <c r="I12" s="2">
        <v>4.5999999999999999E-2</v>
      </c>
      <c r="J12" s="2">
        <v>1.85</v>
      </c>
      <c r="K12" s="2">
        <v>4.9800000000000004</v>
      </c>
      <c r="L12" s="2">
        <v>4.82</v>
      </c>
      <c r="M12" s="2">
        <v>0.84</v>
      </c>
      <c r="N12" s="2">
        <v>0.08</v>
      </c>
      <c r="O12" s="2">
        <f t="shared" si="4"/>
        <v>99.846000000000018</v>
      </c>
      <c r="P12" s="2">
        <f t="shared" si="5"/>
        <v>0.61744594411854592</v>
      </c>
      <c r="Q12" s="2">
        <f t="shared" si="6"/>
        <v>0.36344133019401564</v>
      </c>
      <c r="R12" s="2">
        <f t="shared" si="7"/>
        <v>0.99567955922632256</v>
      </c>
      <c r="S12" s="2">
        <f t="shared" si="0"/>
        <v>4.3125460000000002</v>
      </c>
      <c r="T12" s="2">
        <f t="shared" si="1"/>
        <v>0.69979940109169159</v>
      </c>
      <c r="U12" s="2">
        <f t="shared" si="2"/>
        <v>0.67999999999999972</v>
      </c>
      <c r="V12" s="2">
        <f>Y12/AB12</f>
        <v>82.2</v>
      </c>
      <c r="W12" s="1">
        <v>19</v>
      </c>
      <c r="X12" s="1">
        <v>1.49</v>
      </c>
      <c r="Y12" s="1">
        <v>411</v>
      </c>
      <c r="Z12" s="1">
        <v>5.0199999999999996</v>
      </c>
      <c r="AA12" s="1">
        <v>1.04</v>
      </c>
      <c r="AB12" s="1">
        <v>5</v>
      </c>
      <c r="AC12" s="1">
        <v>69</v>
      </c>
      <c r="AD12" s="1">
        <v>325</v>
      </c>
      <c r="AE12" s="1">
        <v>5</v>
      </c>
      <c r="AF12" s="1">
        <v>38</v>
      </c>
      <c r="AG12" s="1">
        <v>26</v>
      </c>
      <c r="AH12" s="1">
        <v>26</v>
      </c>
      <c r="AI12" s="1">
        <v>0</v>
      </c>
      <c r="AJ12" s="1">
        <v>25</v>
      </c>
      <c r="AX12" s="6">
        <v>0.70342700000000002</v>
      </c>
      <c r="AY12" s="6">
        <v>34</v>
      </c>
      <c r="AZ12" s="7">
        <f>$AX12-($W12/$Y12*(0.003256*(824.85367+86.9089*$AX12))*(EXP(0.0000000000142*130000000)-1))</f>
        <v>0.70318059103860264</v>
      </c>
      <c r="BA12" s="6">
        <v>0.51295000000000002</v>
      </c>
      <c r="BB12" s="6">
        <v>14</v>
      </c>
      <c r="BC12" s="7">
        <f>$BA12-($AA12/$Z12*(0.60456)*(EXP(0.00000000000654*130000000)-1))</f>
        <v>0.51284346930418645</v>
      </c>
      <c r="BG12" s="6">
        <v>6</v>
      </c>
      <c r="BH12" s="8">
        <v>0.25</v>
      </c>
    </row>
    <row r="13" spans="1:60" x14ac:dyDescent="0.2">
      <c r="A13" s="1" t="s">
        <v>63</v>
      </c>
      <c r="B13" s="1" t="s">
        <v>104</v>
      </c>
      <c r="C13" s="9" t="s">
        <v>47</v>
      </c>
      <c r="D13" s="2">
        <v>64.86</v>
      </c>
      <c r="E13" s="2">
        <v>0.24</v>
      </c>
      <c r="F13" s="2">
        <v>16.86</v>
      </c>
      <c r="G13" s="2">
        <v>3.69</v>
      </c>
      <c r="H13" s="2">
        <f t="shared" si="3"/>
        <v>3.320262</v>
      </c>
      <c r="I13" s="2">
        <v>8.5000000000000006E-2</v>
      </c>
      <c r="J13" s="2">
        <v>3.21</v>
      </c>
      <c r="K13" s="2">
        <v>5.4</v>
      </c>
      <c r="L13" s="2">
        <v>4.38</v>
      </c>
      <c r="M13" s="2">
        <v>0.80600000000000005</v>
      </c>
      <c r="N13" s="2">
        <v>0.08</v>
      </c>
      <c r="O13" s="2">
        <f t="shared" si="4"/>
        <v>99.610999999999976</v>
      </c>
      <c r="P13" s="2">
        <f t="shared" si="5"/>
        <v>0.63273318641423382</v>
      </c>
      <c r="Q13" s="2">
        <f t="shared" si="6"/>
        <v>0.40521928129549295</v>
      </c>
      <c r="R13" s="2">
        <f t="shared" si="7"/>
        <v>0.94241183159668196</v>
      </c>
      <c r="S13" s="2">
        <f t="shared" si="0"/>
        <v>7.010262</v>
      </c>
      <c r="T13" s="2">
        <f t="shared" si="1"/>
        <v>0.68591803223831249</v>
      </c>
      <c r="U13" s="2">
        <f t="shared" si="2"/>
        <v>-0.21400000000000041</v>
      </c>
      <c r="AB13" s="1">
        <v>20</v>
      </c>
      <c r="AC13" s="1">
        <v>57</v>
      </c>
      <c r="AD13" s="1">
        <v>271</v>
      </c>
      <c r="AE13" s="1">
        <v>16</v>
      </c>
      <c r="AF13" s="1">
        <v>54</v>
      </c>
      <c r="AG13" s="1">
        <v>27</v>
      </c>
      <c r="AH13" s="1">
        <v>74</v>
      </c>
      <c r="AI13" s="1">
        <v>56</v>
      </c>
      <c r="AJ13" s="1">
        <v>44</v>
      </c>
    </row>
    <row r="14" spans="1:60" x14ac:dyDescent="0.2">
      <c r="A14" s="1"/>
      <c r="B14" s="1"/>
      <c r="C14" s="9"/>
      <c r="AB14" s="1"/>
      <c r="AC14" s="1"/>
      <c r="AD14" s="1"/>
      <c r="AE14" s="1"/>
      <c r="AF14" s="1"/>
      <c r="AG14" s="1"/>
      <c r="AH14" s="1"/>
      <c r="AI14" s="1"/>
      <c r="AJ14" s="1"/>
    </row>
    <row r="15" spans="1:60" x14ac:dyDescent="0.2">
      <c r="A15" s="1" t="s">
        <v>64</v>
      </c>
      <c r="B15" s="1" t="s">
        <v>65</v>
      </c>
      <c r="C15" s="9" t="s">
        <v>47</v>
      </c>
      <c r="D15" s="2">
        <v>60.52</v>
      </c>
      <c r="E15" s="2">
        <v>0.3</v>
      </c>
      <c r="F15" s="2">
        <v>18.309999999999999</v>
      </c>
      <c r="G15" s="2">
        <v>4.53</v>
      </c>
      <c r="H15" s="2">
        <f t="shared" si="3"/>
        <v>4.0760940000000003</v>
      </c>
      <c r="I15" s="2">
        <v>8.1000000000000003E-2</v>
      </c>
      <c r="J15" s="2">
        <v>4.1500000000000004</v>
      </c>
      <c r="K15" s="2">
        <v>6.8</v>
      </c>
      <c r="L15" s="2">
        <v>4.3499999999999996</v>
      </c>
      <c r="M15" s="2">
        <v>0.69399999999999995</v>
      </c>
      <c r="N15" s="2">
        <v>0.09</v>
      </c>
      <c r="O15" s="2">
        <f t="shared" si="4"/>
        <v>99.825000000000003</v>
      </c>
      <c r="P15" s="2">
        <f t="shared" si="5"/>
        <v>0.64467241056863034</v>
      </c>
      <c r="Q15" s="2">
        <f t="shared" si="6"/>
        <v>0.46347321192926899</v>
      </c>
      <c r="R15" s="2">
        <f t="shared" si="7"/>
        <v>0.90355700724428323</v>
      </c>
      <c r="S15" s="2">
        <f t="shared" si="0"/>
        <v>8.6060940000000006</v>
      </c>
      <c r="T15" s="2">
        <f t="shared" si="1"/>
        <v>0.67466530114939571</v>
      </c>
      <c r="U15" s="2">
        <f t="shared" si="2"/>
        <v>-1.7560000000000002</v>
      </c>
      <c r="V15" s="2">
        <f>Y15/AB15</f>
        <v>24.5</v>
      </c>
      <c r="W15" s="1">
        <v>16.100000000000001</v>
      </c>
      <c r="X15" s="1">
        <v>0.74</v>
      </c>
      <c r="Y15" s="1">
        <v>441</v>
      </c>
      <c r="Z15" s="1">
        <v>10.5</v>
      </c>
      <c r="AA15" s="1">
        <v>2.54</v>
      </c>
      <c r="AB15" s="1">
        <v>18</v>
      </c>
      <c r="AC15" s="1">
        <v>55</v>
      </c>
      <c r="AD15" s="1">
        <v>259</v>
      </c>
      <c r="AE15" s="1">
        <v>17</v>
      </c>
      <c r="AF15" s="1">
        <v>63</v>
      </c>
      <c r="AG15" s="1">
        <v>38</v>
      </c>
      <c r="AH15" s="1">
        <v>101</v>
      </c>
      <c r="AI15" s="1">
        <v>112</v>
      </c>
      <c r="AJ15" s="1">
        <v>43</v>
      </c>
      <c r="AX15" s="6">
        <v>0.70331900000000003</v>
      </c>
      <c r="AY15" s="6">
        <v>29</v>
      </c>
      <c r="AZ15" s="7">
        <f>$AX15-($W15/$Y15*(0.003256*(824.85367+86.9089*$AX15))*(EXP(0.0000000000142*130000000)-1))</f>
        <v>0.70312440691433375</v>
      </c>
      <c r="BA15" s="6">
        <v>0.51299300000000003</v>
      </c>
      <c r="BB15" s="6">
        <v>20</v>
      </c>
      <c r="BC15" s="7">
        <f>$BA15-($AA15/$Z15*(0.60456)*(EXP(0.00000000000654*130000000)-1))</f>
        <v>0.51286860882818863</v>
      </c>
      <c r="BD15" s="6">
        <v>18.555</v>
      </c>
      <c r="BE15" s="6">
        <v>15.555</v>
      </c>
      <c r="BF15" s="6">
        <v>38.113</v>
      </c>
    </row>
    <row r="16" spans="1:60" x14ac:dyDescent="0.2">
      <c r="A16" s="1" t="s">
        <v>66</v>
      </c>
      <c r="B16" s="1" t="s">
        <v>67</v>
      </c>
      <c r="C16" s="9" t="s">
        <v>47</v>
      </c>
      <c r="D16" s="2">
        <v>63.16</v>
      </c>
      <c r="E16" s="2">
        <v>0.24</v>
      </c>
      <c r="F16" s="2">
        <v>18.63</v>
      </c>
      <c r="G16" s="2">
        <v>3.19</v>
      </c>
      <c r="H16" s="2">
        <f t="shared" si="3"/>
        <v>2.8703620000000001</v>
      </c>
      <c r="I16" s="2">
        <v>5.7000000000000002E-2</v>
      </c>
      <c r="J16" s="2">
        <v>3.07</v>
      </c>
      <c r="K16" s="2">
        <v>5.53</v>
      </c>
      <c r="L16" s="2">
        <v>4.91</v>
      </c>
      <c r="M16" s="2">
        <v>0.69699999999999995</v>
      </c>
      <c r="N16" s="2">
        <v>0.04</v>
      </c>
      <c r="O16" s="2">
        <f t="shared" si="4"/>
        <v>99.524000000000001</v>
      </c>
      <c r="P16" s="2">
        <f t="shared" si="5"/>
        <v>0.65587661097475325</v>
      </c>
      <c r="Q16" s="2">
        <f t="shared" si="6"/>
        <v>0.38362245440453069</v>
      </c>
      <c r="R16" s="2">
        <f t="shared" si="7"/>
        <v>0.98674660019145988</v>
      </c>
      <c r="S16" s="2">
        <f t="shared" si="0"/>
        <v>6.0603619999999996</v>
      </c>
      <c r="T16" s="2">
        <f t="shared" si="1"/>
        <v>0.66375922444257962</v>
      </c>
      <c r="U16" s="2">
        <f t="shared" si="2"/>
        <v>7.6999999999999957E-2</v>
      </c>
      <c r="AB16" s="1">
        <v>9</v>
      </c>
      <c r="AC16" s="1">
        <v>29</v>
      </c>
      <c r="AD16" s="1">
        <v>380</v>
      </c>
      <c r="AE16" s="1">
        <v>9</v>
      </c>
      <c r="AF16" s="1">
        <v>28</v>
      </c>
      <c r="AG16" s="1">
        <v>35</v>
      </c>
      <c r="AH16" s="1">
        <v>63</v>
      </c>
      <c r="AI16" s="1">
        <v>12</v>
      </c>
      <c r="AJ16" s="1">
        <v>36</v>
      </c>
      <c r="AK16" s="4">
        <v>3.0920000000000001</v>
      </c>
      <c r="AL16" s="4">
        <v>7.4470000000000001</v>
      </c>
      <c r="AM16" s="4">
        <v>3.125</v>
      </c>
      <c r="AN16" s="4">
        <v>1.3409</v>
      </c>
      <c r="AO16" s="4">
        <v>0.56699999999999995</v>
      </c>
      <c r="AP16" s="4">
        <v>0.28420000000000001</v>
      </c>
      <c r="AQ16" s="4">
        <v>0.79149999999999998</v>
      </c>
      <c r="AR16" s="4">
        <v>0.10100000000000001</v>
      </c>
      <c r="AS16" s="2">
        <v>1.0108999999999999</v>
      </c>
      <c r="AT16" s="2">
        <v>3.2850000000000001</v>
      </c>
      <c r="AU16" s="4">
        <v>0.41510000000000002</v>
      </c>
      <c r="AV16" s="4">
        <v>0.28489999999999999</v>
      </c>
      <c r="AW16" s="5">
        <v>13.186999999999999</v>
      </c>
    </row>
    <row r="17" spans="1:60" x14ac:dyDescent="0.2">
      <c r="A17" s="1" t="s">
        <v>68</v>
      </c>
      <c r="B17" s="1" t="s">
        <v>67</v>
      </c>
      <c r="C17" s="9" t="s">
        <v>47</v>
      </c>
      <c r="D17" s="2">
        <v>61.96</v>
      </c>
      <c r="E17" s="2">
        <v>0.38</v>
      </c>
      <c r="F17" s="2">
        <v>18.68</v>
      </c>
      <c r="G17" s="2">
        <v>3.49</v>
      </c>
      <c r="H17" s="2">
        <f t="shared" si="3"/>
        <v>3.1403020000000001</v>
      </c>
      <c r="I17" s="2">
        <v>7.1999999999999995E-2</v>
      </c>
      <c r="J17" s="2">
        <v>3.87</v>
      </c>
      <c r="K17" s="2">
        <v>6.49</v>
      </c>
      <c r="L17" s="2">
        <v>4.45</v>
      </c>
      <c r="M17" s="2">
        <v>0.67100000000000004</v>
      </c>
      <c r="N17" s="2">
        <v>0.1</v>
      </c>
      <c r="O17" s="2">
        <f t="shared" si="4"/>
        <v>100.16300000000001</v>
      </c>
      <c r="P17" s="2">
        <f t="shared" si="5"/>
        <v>0.68711555044836869</v>
      </c>
      <c r="Q17" s="2">
        <f t="shared" si="6"/>
        <v>0.44626921341942227</v>
      </c>
      <c r="R17" s="2">
        <f t="shared" si="7"/>
        <v>0.941509786733851</v>
      </c>
      <c r="S17" s="2">
        <f t="shared" si="0"/>
        <v>6.6303020000000004</v>
      </c>
      <c r="T17" s="2">
        <f t="shared" si="1"/>
        <v>0.63143917194000698</v>
      </c>
      <c r="U17" s="2">
        <f t="shared" si="2"/>
        <v>-1.3689999999999998</v>
      </c>
      <c r="V17" s="2">
        <f>Y17/AB17</f>
        <v>31</v>
      </c>
      <c r="W17" s="1">
        <v>16.8</v>
      </c>
      <c r="X17" s="1">
        <v>1.04</v>
      </c>
      <c r="Y17" s="1">
        <v>372</v>
      </c>
      <c r="Z17" s="1">
        <v>3.82</v>
      </c>
      <c r="AA17" s="1">
        <v>0.99</v>
      </c>
      <c r="AB17" s="1">
        <v>12</v>
      </c>
      <c r="AC17" s="1">
        <v>117</v>
      </c>
      <c r="AD17" s="1">
        <v>158</v>
      </c>
      <c r="AE17" s="1">
        <v>11</v>
      </c>
      <c r="AF17" s="1">
        <v>49</v>
      </c>
      <c r="AG17" s="1">
        <v>68</v>
      </c>
      <c r="AH17" s="1">
        <v>76</v>
      </c>
      <c r="AI17" s="1">
        <v>2</v>
      </c>
      <c r="AJ17" s="1">
        <v>49</v>
      </c>
      <c r="AX17" s="6">
        <v>0.70347899999999997</v>
      </c>
      <c r="AY17" s="6">
        <v>39</v>
      </c>
      <c r="AZ17" s="7">
        <f>$AX17-($W17/$Y17*(0.003256*(824.85367+86.9089*$AX17))*(EXP(0.0000000000142*130000000)-1))</f>
        <v>0.70323827938947181</v>
      </c>
      <c r="BA17" s="6">
        <v>0.51296699999999995</v>
      </c>
      <c r="BB17" s="6">
        <v>39</v>
      </c>
      <c r="BC17" s="7">
        <f>$BA17-($AA17/$Z17*(0.60456)*(EXP(0.00000000000654*130000000)-1))</f>
        <v>0.51283373473317184</v>
      </c>
      <c r="BD17" s="6">
        <v>18.675000000000001</v>
      </c>
      <c r="BE17" s="6">
        <v>15.54</v>
      </c>
      <c r="BF17" s="6">
        <v>38.122</v>
      </c>
      <c r="BG17" s="6">
        <v>7.5</v>
      </c>
      <c r="BH17" s="8">
        <v>0.25</v>
      </c>
    </row>
    <row r="18" spans="1:60" x14ac:dyDescent="0.2">
      <c r="A18" s="1" t="s">
        <v>69</v>
      </c>
      <c r="B18" s="1" t="s">
        <v>70</v>
      </c>
      <c r="C18" s="9" t="s">
        <v>47</v>
      </c>
      <c r="D18" s="2">
        <v>57.61</v>
      </c>
      <c r="E18" s="2">
        <v>0.26</v>
      </c>
      <c r="F18" s="2">
        <v>18.149999999999999</v>
      </c>
      <c r="G18" s="2">
        <v>4.63</v>
      </c>
      <c r="H18" s="2">
        <f t="shared" si="3"/>
        <v>4.1660740000000001</v>
      </c>
      <c r="I18" s="2">
        <v>8.5000000000000006E-2</v>
      </c>
      <c r="J18" s="2">
        <v>7.02</v>
      </c>
      <c r="K18" s="2">
        <v>7.08</v>
      </c>
      <c r="L18" s="2">
        <v>4</v>
      </c>
      <c r="M18" s="2">
        <v>0.68700000000000006</v>
      </c>
      <c r="N18" s="2">
        <v>0.06</v>
      </c>
      <c r="O18" s="2">
        <f t="shared" si="4"/>
        <v>99.581999999999979</v>
      </c>
      <c r="P18" s="2">
        <f t="shared" si="5"/>
        <v>0.75017055105994424</v>
      </c>
      <c r="Q18" s="2">
        <f t="shared" si="6"/>
        <v>0.49446644484969665</v>
      </c>
      <c r="R18" s="2">
        <f t="shared" si="7"/>
        <v>0.89895513339559296</v>
      </c>
      <c r="S18" s="2">
        <f t="shared" si="0"/>
        <v>8.7960740000000008</v>
      </c>
      <c r="T18" s="2">
        <f t="shared" si="1"/>
        <v>0.55614775196423594</v>
      </c>
      <c r="U18" s="2">
        <f t="shared" si="2"/>
        <v>-2.3929999999999998</v>
      </c>
      <c r="AB18" s="1">
        <v>10</v>
      </c>
      <c r="AC18" s="1">
        <v>84</v>
      </c>
      <c r="AD18" s="1">
        <v>177</v>
      </c>
      <c r="AE18" s="1">
        <v>16</v>
      </c>
      <c r="AF18" s="1">
        <v>254</v>
      </c>
      <c r="AG18" s="1">
        <v>109</v>
      </c>
      <c r="AH18" s="1">
        <v>89</v>
      </c>
      <c r="AI18" s="1">
        <v>43</v>
      </c>
      <c r="AJ18" s="1">
        <v>41</v>
      </c>
      <c r="BG18" s="6">
        <v>8.9</v>
      </c>
      <c r="BH18" s="8">
        <v>0.25</v>
      </c>
    </row>
    <row r="19" spans="1:60" x14ac:dyDescent="0.2">
      <c r="A19" s="1" t="s">
        <v>71</v>
      </c>
      <c r="B19" s="1" t="s">
        <v>72</v>
      </c>
      <c r="C19" s="9" t="s">
        <v>47</v>
      </c>
      <c r="D19" s="2">
        <v>51.92</v>
      </c>
      <c r="E19" s="2">
        <v>0.92</v>
      </c>
      <c r="F19" s="2">
        <v>14.69</v>
      </c>
      <c r="G19" s="2">
        <v>8.86</v>
      </c>
      <c r="H19" s="2">
        <f t="shared" si="3"/>
        <v>7.9722280000000003</v>
      </c>
      <c r="I19" s="2">
        <v>0.124</v>
      </c>
      <c r="J19" s="2">
        <v>10.76</v>
      </c>
      <c r="K19" s="2">
        <v>8.56</v>
      </c>
      <c r="L19" s="2">
        <v>2.58</v>
      </c>
      <c r="M19" s="2">
        <v>0.77900000000000003</v>
      </c>
      <c r="N19" s="2">
        <v>0.05</v>
      </c>
      <c r="O19" s="2">
        <f t="shared" si="4"/>
        <v>99.242999999999995</v>
      </c>
      <c r="P19" s="2">
        <f t="shared" si="5"/>
        <v>0.70632557741236413</v>
      </c>
      <c r="Q19" s="2">
        <f t="shared" si="6"/>
        <v>0.6470725981606047</v>
      </c>
      <c r="R19" s="2">
        <f t="shared" si="7"/>
        <v>0.71157317022764421</v>
      </c>
      <c r="S19" s="2">
        <f t="shared" si="0"/>
        <v>16.832228000000001</v>
      </c>
      <c r="T19" s="2">
        <f t="shared" si="1"/>
        <v>0.61003511568547497</v>
      </c>
      <c r="U19" s="2">
        <f t="shared" si="2"/>
        <v>-5.2010000000000005</v>
      </c>
      <c r="AB19" s="1">
        <v>19</v>
      </c>
      <c r="AC19" s="1">
        <v>73</v>
      </c>
      <c r="AD19" s="1">
        <v>284</v>
      </c>
      <c r="AE19" s="1">
        <v>49</v>
      </c>
      <c r="AF19" s="1">
        <v>30</v>
      </c>
      <c r="AG19" s="1">
        <v>64</v>
      </c>
      <c r="AH19" s="1">
        <v>334</v>
      </c>
      <c r="AI19" s="1">
        <v>16</v>
      </c>
      <c r="AJ19" s="1">
        <v>69</v>
      </c>
      <c r="AK19" s="4">
        <v>3.0070000000000001</v>
      </c>
      <c r="AL19" s="4">
        <v>7.7119999999999997</v>
      </c>
      <c r="AM19" s="4">
        <v>4.9370000000000003</v>
      </c>
      <c r="AN19" s="4">
        <v>2.3868</v>
      </c>
      <c r="AO19" s="4">
        <v>0.76700000000000002</v>
      </c>
      <c r="AP19" s="4">
        <v>0.60219999999999996</v>
      </c>
      <c r="AQ19" s="4">
        <v>2.0209999999999999</v>
      </c>
      <c r="AR19" s="4">
        <v>0.27600000000000002</v>
      </c>
      <c r="AS19" s="2">
        <v>2.2269999999999999</v>
      </c>
      <c r="AT19" s="2">
        <v>0.28100000000000003</v>
      </c>
      <c r="AU19" s="4">
        <v>0.3931</v>
      </c>
      <c r="AV19" s="4">
        <v>0.4103</v>
      </c>
      <c r="AW19" s="5">
        <v>64.533000000000001</v>
      </c>
    </row>
    <row r="20" spans="1:60" x14ac:dyDescent="0.2">
      <c r="A20" s="1" t="s">
        <v>101</v>
      </c>
      <c r="B20" s="1" t="s">
        <v>73</v>
      </c>
      <c r="C20" s="9" t="s">
        <v>47</v>
      </c>
      <c r="D20" s="2">
        <v>53.23</v>
      </c>
      <c r="E20" s="2">
        <v>0.77</v>
      </c>
      <c r="F20" s="2">
        <v>18.45</v>
      </c>
      <c r="G20" s="2">
        <v>5.52</v>
      </c>
      <c r="H20" s="2">
        <f t="shared" si="3"/>
        <v>4.9668960000000002</v>
      </c>
      <c r="I20" s="2">
        <v>6.9000000000000006E-2</v>
      </c>
      <c r="J20" s="2">
        <v>7.68</v>
      </c>
      <c r="K20" s="2">
        <v>8.92</v>
      </c>
      <c r="L20" s="2">
        <v>4.0199999999999996</v>
      </c>
      <c r="M20" s="2">
        <v>0.68899999999999995</v>
      </c>
      <c r="N20" s="2">
        <v>0.04</v>
      </c>
      <c r="O20" s="2">
        <f t="shared" si="4"/>
        <v>99.387999999999991</v>
      </c>
      <c r="P20" s="2">
        <f t="shared" si="5"/>
        <v>0.73371576825340834</v>
      </c>
      <c r="Q20" s="2">
        <f t="shared" si="6"/>
        <v>0.55079896802454176</v>
      </c>
      <c r="R20" s="2">
        <f t="shared" si="7"/>
        <v>0.78279088976944644</v>
      </c>
      <c r="S20" s="2">
        <f t="shared" si="0"/>
        <v>10.486896</v>
      </c>
      <c r="T20" s="2">
        <f t="shared" si="1"/>
        <v>0.57725304311754733</v>
      </c>
      <c r="U20" s="2">
        <f t="shared" si="2"/>
        <v>-4.2110000000000003</v>
      </c>
      <c r="AB20" s="1">
        <v>15</v>
      </c>
      <c r="AC20" s="1">
        <v>49</v>
      </c>
      <c r="AD20" s="1">
        <v>139</v>
      </c>
      <c r="AE20" s="1">
        <v>23</v>
      </c>
      <c r="AF20" s="1">
        <v>19</v>
      </c>
      <c r="AG20" s="1">
        <v>63</v>
      </c>
      <c r="AH20" s="1">
        <v>176</v>
      </c>
      <c r="AI20" s="1">
        <v>23</v>
      </c>
      <c r="AJ20" s="1">
        <v>45</v>
      </c>
      <c r="BG20" s="6">
        <v>8.1</v>
      </c>
      <c r="BH20" s="8">
        <v>0.25</v>
      </c>
    </row>
    <row r="21" spans="1:60" x14ac:dyDescent="0.2">
      <c r="A21" s="1" t="s">
        <v>102</v>
      </c>
      <c r="B21" s="1" t="s">
        <v>73</v>
      </c>
      <c r="C21" s="9" t="s">
        <v>47</v>
      </c>
      <c r="D21" s="2">
        <v>52.3</v>
      </c>
      <c r="E21" s="2">
        <v>0.74</v>
      </c>
      <c r="F21" s="2">
        <v>18.57</v>
      </c>
      <c r="G21" s="2">
        <v>5.5</v>
      </c>
      <c r="H21" s="2">
        <f t="shared" ref="H21:H29" si="11">0.8998*G21</f>
        <v>4.9489000000000001</v>
      </c>
      <c r="I21" s="2">
        <v>6.8000000000000005E-2</v>
      </c>
      <c r="J21" s="2">
        <v>7.53</v>
      </c>
      <c r="K21" s="2">
        <v>8.7799999999999994</v>
      </c>
      <c r="L21" s="2">
        <v>4.0599999999999996</v>
      </c>
      <c r="M21" s="2">
        <v>0.69699999999999995</v>
      </c>
      <c r="N21" s="2">
        <v>0.04</v>
      </c>
      <c r="O21" s="2">
        <f t="shared" ref="O21:O29" si="12">SUM(D21:G21,I21:N21)</f>
        <v>98.285000000000011</v>
      </c>
      <c r="P21" s="2">
        <f t="shared" ref="P21:P29" si="13">J21/40.32/(J21/40.32+H21/71.85)</f>
        <v>0.73055942298122445</v>
      </c>
      <c r="Q21" s="2">
        <f t="shared" ref="Q21:Q29" si="14">K21/2/56.08/(K21/2/56.08+L21/61.98)</f>
        <v>0.54442721453768372</v>
      </c>
      <c r="R21" s="2">
        <f t="shared" ref="R21:R29" si="15">F21/101.93/(K21/56.08+L21/61.98+M21/94.2)</f>
        <v>0.7939463260855375</v>
      </c>
      <c r="S21" s="2">
        <f t="shared" si="0"/>
        <v>10.4489</v>
      </c>
      <c r="T21" s="2">
        <f t="shared" si="1"/>
        <v>0.58117571152851399</v>
      </c>
      <c r="U21" s="2">
        <f t="shared" si="2"/>
        <v>-4.0229999999999997</v>
      </c>
      <c r="W21" s="1" t="s">
        <v>52</v>
      </c>
      <c r="X21" s="1" t="s">
        <v>52</v>
      </c>
      <c r="Y21" s="1" t="s">
        <v>52</v>
      </c>
      <c r="AB21" s="1">
        <v>15</v>
      </c>
      <c r="AC21" s="1">
        <v>49</v>
      </c>
      <c r="AD21" s="1">
        <v>135</v>
      </c>
      <c r="AE21" s="1">
        <v>23</v>
      </c>
      <c r="AF21" s="1">
        <v>15</v>
      </c>
      <c r="AG21" s="1">
        <v>63</v>
      </c>
      <c r="AH21" s="1">
        <v>173</v>
      </c>
      <c r="AI21" s="1">
        <v>21</v>
      </c>
      <c r="AJ21" s="1">
        <v>40</v>
      </c>
      <c r="AX21" s="6" t="s">
        <v>52</v>
      </c>
      <c r="AY21" s="6"/>
    </row>
    <row r="23" spans="1:60" s="16" customFormat="1" x14ac:dyDescent="0.2">
      <c r="A23" s="13" t="s">
        <v>75</v>
      </c>
      <c r="B23" s="13" t="s">
        <v>76</v>
      </c>
      <c r="C23" s="20" t="s">
        <v>74</v>
      </c>
      <c r="D23" s="14">
        <v>75.14</v>
      </c>
      <c r="E23" s="14">
        <v>0.02</v>
      </c>
      <c r="F23" s="14">
        <v>14.85</v>
      </c>
      <c r="G23" s="14">
        <v>0.56999999999999995</v>
      </c>
      <c r="H23" s="14">
        <f t="shared" si="11"/>
        <v>0.51288599999999995</v>
      </c>
      <c r="I23" s="14">
        <v>0.16400000000000001</v>
      </c>
      <c r="J23" s="14">
        <v>0.13</v>
      </c>
      <c r="K23" s="14">
        <v>0.68</v>
      </c>
      <c r="L23" s="14">
        <v>5.1100000000000003</v>
      </c>
      <c r="M23" s="14">
        <v>2.76</v>
      </c>
      <c r="N23" s="14">
        <v>0.1</v>
      </c>
      <c r="O23" s="14">
        <f t="shared" si="12"/>
        <v>99.523999999999987</v>
      </c>
      <c r="P23" s="14">
        <f t="shared" si="13"/>
        <v>0.31114191326667789</v>
      </c>
      <c r="Q23" s="14">
        <f t="shared" si="14"/>
        <v>6.8499099602785052E-2</v>
      </c>
      <c r="R23" s="14">
        <f t="shared" si="15"/>
        <v>1.1761299723633016</v>
      </c>
      <c r="S23" s="14">
        <f t="shared" si="0"/>
        <v>1.0828859999999998</v>
      </c>
      <c r="T23" s="14">
        <f t="shared" si="1"/>
        <v>0.89281762671842202</v>
      </c>
      <c r="U23" s="14">
        <f t="shared" si="2"/>
        <v>7.19</v>
      </c>
      <c r="V23" s="14"/>
      <c r="W23" s="14"/>
      <c r="X23" s="14"/>
      <c r="Y23" s="14"/>
      <c r="Z23" s="14"/>
      <c r="AA23" s="14"/>
      <c r="AB23" s="13">
        <v>8</v>
      </c>
      <c r="AC23" s="13">
        <v>20</v>
      </c>
      <c r="AD23" s="13">
        <v>660</v>
      </c>
      <c r="AE23" s="13">
        <v>3</v>
      </c>
      <c r="AF23" s="13">
        <v>3</v>
      </c>
      <c r="AG23" s="13">
        <v>5</v>
      </c>
      <c r="AH23" s="13">
        <v>11</v>
      </c>
      <c r="AI23" s="13">
        <v>3</v>
      </c>
      <c r="AJ23" s="13">
        <v>14</v>
      </c>
      <c r="AK23" s="14"/>
      <c r="AL23" s="14"/>
      <c r="AM23" s="14"/>
      <c r="AN23" s="14"/>
      <c r="AO23" s="14"/>
      <c r="AP23" s="14"/>
      <c r="AQ23" s="14"/>
      <c r="AR23" s="14"/>
      <c r="AS23" s="14"/>
      <c r="AT23" s="14"/>
      <c r="AU23" s="14"/>
      <c r="AV23" s="14"/>
      <c r="AW23" s="14"/>
      <c r="AX23" s="14"/>
      <c r="AY23" s="14"/>
      <c r="AZ23" s="14"/>
      <c r="BA23" s="14"/>
      <c r="BB23" s="14"/>
      <c r="BC23" s="14"/>
      <c r="BD23" s="14"/>
      <c r="BE23" s="14"/>
      <c r="BF23" s="14"/>
      <c r="BG23" s="14"/>
    </row>
    <row r="24" spans="1:60" s="16" customFormat="1" x14ac:dyDescent="0.2">
      <c r="A24" s="13" t="s">
        <v>77</v>
      </c>
      <c r="B24" s="13" t="s">
        <v>76</v>
      </c>
      <c r="C24" s="20" t="s">
        <v>74</v>
      </c>
      <c r="D24" s="14">
        <v>75.02</v>
      </c>
      <c r="E24" s="14">
        <v>0.03</v>
      </c>
      <c r="F24" s="14">
        <v>14.4</v>
      </c>
      <c r="G24" s="14">
        <v>0.52</v>
      </c>
      <c r="H24" s="14">
        <f t="shared" si="11"/>
        <v>0.46789600000000003</v>
      </c>
      <c r="I24" s="14">
        <v>5.3999999999999999E-2</v>
      </c>
      <c r="J24" s="14">
        <v>0.17</v>
      </c>
      <c r="K24" s="14">
        <v>0.71</v>
      </c>
      <c r="L24" s="14">
        <v>4.9000000000000004</v>
      </c>
      <c r="M24" s="14">
        <v>2.6949999999999998</v>
      </c>
      <c r="N24" s="14">
        <v>7.0000000000000007E-2</v>
      </c>
      <c r="O24" s="14">
        <f t="shared" si="12"/>
        <v>98.568999999999988</v>
      </c>
      <c r="P24" s="14">
        <f t="shared" si="13"/>
        <v>0.39300108683936569</v>
      </c>
      <c r="Q24" s="14">
        <f t="shared" si="14"/>
        <v>7.4135033991487048E-2</v>
      </c>
      <c r="R24" s="14">
        <f t="shared" si="15"/>
        <v>1.1740734271502071</v>
      </c>
      <c r="S24" s="14">
        <f t="shared" si="0"/>
        <v>0.98789600000000011</v>
      </c>
      <c r="T24" s="14">
        <f t="shared" si="1"/>
        <v>0.85318197834693277</v>
      </c>
      <c r="U24" s="14">
        <f t="shared" si="2"/>
        <v>6.8850000000000007</v>
      </c>
      <c r="V24" s="14"/>
      <c r="W24" s="14"/>
      <c r="X24" s="14"/>
      <c r="Y24" s="14"/>
      <c r="Z24" s="14"/>
      <c r="AA24" s="14"/>
      <c r="AB24" s="13">
        <v>11</v>
      </c>
      <c r="AC24" s="13">
        <v>20</v>
      </c>
      <c r="AD24" s="13">
        <v>1344</v>
      </c>
      <c r="AE24" s="13">
        <v>4</v>
      </c>
      <c r="AF24" s="13">
        <v>3</v>
      </c>
      <c r="AG24" s="13">
        <v>6</v>
      </c>
      <c r="AH24" s="13">
        <v>15</v>
      </c>
      <c r="AI24" s="13">
        <v>6</v>
      </c>
      <c r="AJ24" s="13">
        <v>16</v>
      </c>
      <c r="AK24" s="14"/>
      <c r="AL24" s="14"/>
      <c r="AM24" s="14"/>
      <c r="AN24" s="14"/>
      <c r="AO24" s="14"/>
      <c r="AP24" s="14"/>
      <c r="AQ24" s="14"/>
      <c r="AR24" s="14"/>
      <c r="AS24" s="14"/>
      <c r="AT24" s="14"/>
      <c r="AU24" s="14"/>
      <c r="AV24" s="14"/>
      <c r="AW24" s="14"/>
      <c r="AX24" s="14"/>
      <c r="AY24" s="14"/>
      <c r="AZ24" s="14"/>
      <c r="BA24" s="14"/>
      <c r="BB24" s="14"/>
      <c r="BC24" s="14"/>
      <c r="BD24" s="14"/>
      <c r="BE24" s="14"/>
      <c r="BF24" s="14"/>
      <c r="BG24" s="14"/>
    </row>
    <row r="25" spans="1:60" s="16" customFormat="1" x14ac:dyDescent="0.2">
      <c r="A25" s="13" t="s">
        <v>78</v>
      </c>
      <c r="B25" s="13" t="s">
        <v>79</v>
      </c>
      <c r="C25" s="20" t="s">
        <v>74</v>
      </c>
      <c r="D25" s="14">
        <v>69.62</v>
      </c>
      <c r="E25" s="14">
        <v>0.17</v>
      </c>
      <c r="F25" s="14">
        <v>16.850000000000001</v>
      </c>
      <c r="G25" s="14">
        <v>2.2799999999999998</v>
      </c>
      <c r="H25" s="14">
        <f t="shared" si="11"/>
        <v>2.0515439999999998</v>
      </c>
      <c r="I25" s="14">
        <v>6.0999999999999999E-2</v>
      </c>
      <c r="J25" s="14">
        <v>1.24</v>
      </c>
      <c r="K25" s="14">
        <v>4.04</v>
      </c>
      <c r="L25" s="14">
        <v>4.3899999999999997</v>
      </c>
      <c r="M25" s="14">
        <v>1.21</v>
      </c>
      <c r="N25" s="14">
        <v>7.0000000000000007E-2</v>
      </c>
      <c r="O25" s="14">
        <f t="shared" si="12"/>
        <v>99.931000000000012</v>
      </c>
      <c r="P25" s="14">
        <f t="shared" si="13"/>
        <v>0.51855439809616632</v>
      </c>
      <c r="Q25" s="14">
        <f t="shared" si="14"/>
        <v>0.33711012766067444</v>
      </c>
      <c r="R25" s="14">
        <f t="shared" si="15"/>
        <v>1.0616210309062779</v>
      </c>
      <c r="S25" s="14">
        <f t="shared" si="0"/>
        <v>4.3315439999999992</v>
      </c>
      <c r="T25" s="14">
        <f t="shared" si="1"/>
        <v>0.77744050841203083</v>
      </c>
      <c r="U25" s="14">
        <f t="shared" si="2"/>
        <v>1.5599999999999996</v>
      </c>
      <c r="V25" s="14"/>
      <c r="W25" s="13">
        <v>30.49</v>
      </c>
      <c r="X25" s="13">
        <v>1.802</v>
      </c>
      <c r="Y25" s="13">
        <v>397</v>
      </c>
      <c r="Z25" s="14"/>
      <c r="AA25" s="14"/>
      <c r="AB25" s="14"/>
      <c r="AC25" s="14"/>
      <c r="AD25" s="13">
        <v>502</v>
      </c>
      <c r="AE25" s="13">
        <v>4</v>
      </c>
      <c r="AF25" s="13">
        <v>12</v>
      </c>
      <c r="AG25" s="13">
        <v>11</v>
      </c>
      <c r="AH25" s="13">
        <v>19</v>
      </c>
      <c r="AI25" s="13">
        <v>0</v>
      </c>
      <c r="AJ25" s="13">
        <v>31</v>
      </c>
      <c r="AK25" s="18">
        <v>10.513999999999999</v>
      </c>
      <c r="AL25" s="18">
        <v>22.143999999999998</v>
      </c>
      <c r="AM25" s="18">
        <v>10.377000000000001</v>
      </c>
      <c r="AN25" s="18">
        <v>1.7256</v>
      </c>
      <c r="AO25" s="18">
        <v>0.60099999999999998</v>
      </c>
      <c r="AP25" s="18">
        <v>0.37359999999999999</v>
      </c>
      <c r="AQ25" s="18">
        <v>0.8881</v>
      </c>
      <c r="AR25" s="18">
        <v>0.124</v>
      </c>
      <c r="AS25" s="14">
        <v>2.6545000000000001</v>
      </c>
      <c r="AT25" s="14">
        <v>0.40600000000000003</v>
      </c>
      <c r="AU25" s="18">
        <v>2.5605000000000002</v>
      </c>
      <c r="AV25" s="18">
        <v>1.1989000000000001</v>
      </c>
      <c r="AW25" s="19">
        <v>96.194999999999993</v>
      </c>
      <c r="AX25" s="15">
        <v>0.70374499999999995</v>
      </c>
      <c r="AY25" s="15">
        <v>22</v>
      </c>
      <c r="AZ25" s="17">
        <f>$AX25-($W25/$Y25*(0.003256*(824.85367+86.9089*$AX25))*(EXP(0.0000000000142*130000000)-1))</f>
        <v>0.70333562135550631</v>
      </c>
      <c r="BA25" s="14"/>
      <c r="BB25" s="14"/>
      <c r="BC25" s="14"/>
      <c r="BD25" s="14"/>
      <c r="BE25" s="14"/>
      <c r="BF25" s="14"/>
      <c r="BG25" s="15">
        <v>8.1</v>
      </c>
      <c r="BH25" s="16">
        <v>0.25</v>
      </c>
    </row>
    <row r="26" spans="1:60" s="16" customFormat="1" x14ac:dyDescent="0.2">
      <c r="A26" s="13" t="s">
        <v>80</v>
      </c>
      <c r="B26" s="13" t="s">
        <v>59</v>
      </c>
      <c r="C26" s="20" t="s">
        <v>74</v>
      </c>
      <c r="D26" s="14">
        <v>70.98</v>
      </c>
      <c r="E26" s="14">
        <v>0.12</v>
      </c>
      <c r="F26" s="14">
        <v>16.77</v>
      </c>
      <c r="G26" s="14">
        <v>1.62</v>
      </c>
      <c r="H26" s="14">
        <f t="shared" si="11"/>
        <v>1.4576760000000002</v>
      </c>
      <c r="I26" s="14">
        <v>4.5999999999999999E-2</v>
      </c>
      <c r="J26" s="14">
        <v>0.96</v>
      </c>
      <c r="K26" s="14">
        <v>3.47</v>
      </c>
      <c r="L26" s="14">
        <v>4.8099999999999996</v>
      </c>
      <c r="M26" s="14">
        <v>1.1200000000000001</v>
      </c>
      <c r="N26" s="14">
        <v>0.08</v>
      </c>
      <c r="O26" s="14">
        <f t="shared" si="12"/>
        <v>99.976000000000013</v>
      </c>
      <c r="P26" s="14">
        <f t="shared" si="13"/>
        <v>0.53993167869109915</v>
      </c>
      <c r="Q26" s="14">
        <f t="shared" si="14"/>
        <v>0.28502775524073498</v>
      </c>
      <c r="R26" s="14">
        <f t="shared" si="15"/>
        <v>1.0868957185215036</v>
      </c>
      <c r="S26" s="14">
        <f t="shared" si="0"/>
        <v>3.0776760000000003</v>
      </c>
      <c r="T26" s="14">
        <f t="shared" si="1"/>
        <v>0.76223946646536278</v>
      </c>
      <c r="U26" s="14">
        <f t="shared" si="2"/>
        <v>2.4599999999999995</v>
      </c>
      <c r="V26" s="14"/>
      <c r="W26" s="14"/>
      <c r="X26" s="14"/>
      <c r="Y26" s="14"/>
      <c r="Z26" s="14"/>
      <c r="AA26" s="14"/>
      <c r="AB26" s="13">
        <v>3</v>
      </c>
      <c r="AC26" s="13">
        <v>44</v>
      </c>
      <c r="AD26" s="13">
        <v>421</v>
      </c>
      <c r="AE26" s="13">
        <v>3</v>
      </c>
      <c r="AF26" s="13">
        <v>7</v>
      </c>
      <c r="AG26" s="13">
        <v>6</v>
      </c>
      <c r="AH26" s="13">
        <v>8</v>
      </c>
      <c r="AI26" s="13">
        <v>0</v>
      </c>
      <c r="AJ26" s="13">
        <v>23</v>
      </c>
      <c r="AK26" s="14"/>
      <c r="AL26" s="14"/>
      <c r="AM26" s="14"/>
      <c r="AN26" s="14"/>
      <c r="AO26" s="14"/>
      <c r="AP26" s="14"/>
      <c r="AQ26" s="14"/>
      <c r="AR26" s="14"/>
      <c r="AS26" s="14"/>
      <c r="AT26" s="14"/>
      <c r="AU26" s="14"/>
      <c r="AV26" s="14"/>
      <c r="AW26" s="14"/>
      <c r="AX26" s="14"/>
      <c r="AY26" s="14"/>
      <c r="AZ26" s="14"/>
      <c r="BA26" s="14"/>
      <c r="BB26" s="14"/>
      <c r="BC26" s="14"/>
      <c r="BD26" s="14"/>
      <c r="BE26" s="14"/>
      <c r="BF26" s="14"/>
      <c r="BG26" s="14"/>
    </row>
    <row r="27" spans="1:60" s="16" customFormat="1" x14ac:dyDescent="0.2">
      <c r="A27" s="13" t="s">
        <v>81</v>
      </c>
      <c r="B27" s="13" t="s">
        <v>57</v>
      </c>
      <c r="C27" s="20" t="s">
        <v>74</v>
      </c>
      <c r="D27" s="14">
        <v>68.900000000000006</v>
      </c>
      <c r="E27" s="14">
        <v>0.34</v>
      </c>
      <c r="F27" s="14">
        <v>15.1</v>
      </c>
      <c r="G27" s="14">
        <v>3.18</v>
      </c>
      <c r="H27" s="14">
        <f t="shared" si="11"/>
        <v>2.8613640000000005</v>
      </c>
      <c r="I27" s="14">
        <v>7.5999999999999998E-2</v>
      </c>
      <c r="J27" s="14">
        <v>2.33</v>
      </c>
      <c r="K27" s="14">
        <v>4.2699999999999996</v>
      </c>
      <c r="L27" s="14">
        <v>4.05</v>
      </c>
      <c r="M27" s="14">
        <v>1.113</v>
      </c>
      <c r="N27" s="14">
        <v>0.11</v>
      </c>
      <c r="O27" s="14">
        <f t="shared" si="12"/>
        <v>99.468999999999994</v>
      </c>
      <c r="P27" s="14">
        <f t="shared" si="13"/>
        <v>0.59201530402850644</v>
      </c>
      <c r="Q27" s="14">
        <f t="shared" si="14"/>
        <v>0.36813693537900682</v>
      </c>
      <c r="R27" s="14">
        <f t="shared" si="15"/>
        <v>0.96634516712716811</v>
      </c>
      <c r="S27" s="14">
        <f t="shared" si="0"/>
        <v>6.0413640000000006</v>
      </c>
      <c r="T27" s="14">
        <f t="shared" si="1"/>
        <v>0.72167020810467697</v>
      </c>
      <c r="U27" s="14">
        <f t="shared" si="2"/>
        <v>0.89300000000000068</v>
      </c>
      <c r="V27" s="14"/>
      <c r="W27" s="14"/>
      <c r="X27" s="14"/>
      <c r="Y27" s="14"/>
      <c r="Z27" s="14"/>
      <c r="AA27" s="14"/>
      <c r="AB27" s="13">
        <v>10</v>
      </c>
      <c r="AC27" s="13">
        <v>63</v>
      </c>
      <c r="AD27" s="13">
        <v>356</v>
      </c>
      <c r="AE27" s="13">
        <v>9</v>
      </c>
      <c r="AF27" s="13">
        <v>30</v>
      </c>
      <c r="AG27" s="13">
        <v>36</v>
      </c>
      <c r="AH27" s="13">
        <v>49</v>
      </c>
      <c r="AI27" s="13">
        <v>9</v>
      </c>
      <c r="AJ27" s="13">
        <v>49</v>
      </c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</row>
    <row r="28" spans="1:60" s="16" customFormat="1" x14ac:dyDescent="0.2">
      <c r="A28" s="13" t="s">
        <v>82</v>
      </c>
      <c r="B28" s="13" t="s">
        <v>57</v>
      </c>
      <c r="C28" s="20" t="s">
        <v>74</v>
      </c>
      <c r="D28" s="14">
        <v>70.52</v>
      </c>
      <c r="E28" s="14">
        <v>0.35</v>
      </c>
      <c r="F28" s="14">
        <v>14.44</v>
      </c>
      <c r="G28" s="14">
        <v>3.17</v>
      </c>
      <c r="H28" s="14">
        <f t="shared" si="11"/>
        <v>2.852366</v>
      </c>
      <c r="I28" s="14">
        <v>7.0000000000000007E-2</v>
      </c>
      <c r="J28" s="14">
        <v>2.3199999999999998</v>
      </c>
      <c r="K28" s="14">
        <v>3.09</v>
      </c>
      <c r="L28" s="14">
        <v>3.93</v>
      </c>
      <c r="M28" s="14">
        <v>1.4159999999999999</v>
      </c>
      <c r="N28" s="14">
        <v>0.12</v>
      </c>
      <c r="O28" s="14">
        <f t="shared" si="12"/>
        <v>99.425999999999988</v>
      </c>
      <c r="P28" s="14">
        <f t="shared" si="13"/>
        <v>0.59173715564961449</v>
      </c>
      <c r="Q28" s="14">
        <f t="shared" si="14"/>
        <v>0.3028879958627691</v>
      </c>
      <c r="R28" s="14">
        <f t="shared" si="15"/>
        <v>1.0608554674835466</v>
      </c>
      <c r="S28" s="14">
        <f t="shared" si="0"/>
        <v>6.0223659999999999</v>
      </c>
      <c r="T28" s="14">
        <f t="shared" si="1"/>
        <v>0.72190143659484607</v>
      </c>
      <c r="U28" s="14">
        <f t="shared" si="2"/>
        <v>2.2560000000000002</v>
      </c>
      <c r="V28" s="14"/>
      <c r="W28" s="14"/>
      <c r="X28" s="14"/>
      <c r="Y28" s="14"/>
      <c r="Z28" s="14"/>
      <c r="AA28" s="14"/>
      <c r="AB28" s="13">
        <v>7</v>
      </c>
      <c r="AC28" s="13">
        <v>70</v>
      </c>
      <c r="AD28" s="13">
        <v>519</v>
      </c>
      <c r="AE28" s="13">
        <v>5</v>
      </c>
      <c r="AF28" s="13">
        <v>28</v>
      </c>
      <c r="AG28" s="13">
        <v>33</v>
      </c>
      <c r="AH28" s="13">
        <v>43</v>
      </c>
      <c r="AI28" s="13">
        <v>4</v>
      </c>
      <c r="AJ28" s="13">
        <v>53</v>
      </c>
      <c r="AK28" s="14"/>
      <c r="AL28" s="14"/>
      <c r="AM28" s="14"/>
      <c r="AN28" s="14"/>
      <c r="AO28" s="14"/>
      <c r="AP28" s="14"/>
      <c r="AQ28" s="14"/>
      <c r="AR28" s="14"/>
      <c r="AS28" s="14"/>
      <c r="AT28" s="14"/>
      <c r="AU28" s="14"/>
      <c r="AV28" s="14"/>
      <c r="AW28" s="14"/>
      <c r="AX28" s="14"/>
      <c r="AY28" s="14"/>
      <c r="AZ28" s="14"/>
      <c r="BA28" s="14"/>
      <c r="BB28" s="14"/>
      <c r="BC28" s="14"/>
      <c r="BD28" s="14"/>
      <c r="BE28" s="14"/>
      <c r="BF28" s="14"/>
      <c r="BG28" s="14"/>
    </row>
    <row r="29" spans="1:60" s="16" customFormat="1" x14ac:dyDescent="0.2">
      <c r="A29" s="13" t="s">
        <v>83</v>
      </c>
      <c r="B29" s="13" t="s">
        <v>67</v>
      </c>
      <c r="C29" s="20" t="s">
        <v>74</v>
      </c>
      <c r="D29" s="14">
        <v>58.06</v>
      </c>
      <c r="E29" s="14">
        <v>0.33</v>
      </c>
      <c r="F29" s="14">
        <v>20.29</v>
      </c>
      <c r="G29" s="14">
        <v>3.77</v>
      </c>
      <c r="H29" s="14">
        <f t="shared" si="11"/>
        <v>3.3922460000000001</v>
      </c>
      <c r="I29" s="14">
        <v>6.2E-2</v>
      </c>
      <c r="J29" s="14">
        <v>4.25</v>
      </c>
      <c r="K29" s="14">
        <v>6.84</v>
      </c>
      <c r="L29" s="14">
        <v>4.78</v>
      </c>
      <c r="M29" s="14">
        <v>0.81299999999999994</v>
      </c>
      <c r="N29" s="14">
        <v>0.11</v>
      </c>
      <c r="O29" s="14">
        <f t="shared" si="12"/>
        <v>99.305000000000007</v>
      </c>
      <c r="P29" s="14">
        <f t="shared" si="13"/>
        <v>0.69064997257649907</v>
      </c>
      <c r="Q29" s="14">
        <f t="shared" si="14"/>
        <v>0.44157622168429733</v>
      </c>
      <c r="R29" s="14">
        <f t="shared" si="15"/>
        <v>0.95829660419612417</v>
      </c>
      <c r="S29" s="14">
        <f t="shared" si="0"/>
        <v>7.1622459999999997</v>
      </c>
      <c r="T29" s="14">
        <f t="shared" si="1"/>
        <v>0.62759302594774069</v>
      </c>
      <c r="U29" s="14">
        <f t="shared" si="2"/>
        <v>-1.2469999999999999</v>
      </c>
      <c r="V29" s="14"/>
      <c r="W29" s="14"/>
      <c r="X29" s="14"/>
      <c r="Y29" s="14"/>
      <c r="Z29" s="14"/>
      <c r="AA29" s="14"/>
      <c r="AB29" s="13">
        <v>8</v>
      </c>
      <c r="AC29" s="13">
        <v>117</v>
      </c>
      <c r="AD29" s="13">
        <v>190</v>
      </c>
      <c r="AE29" s="13">
        <v>10</v>
      </c>
      <c r="AF29" s="13">
        <v>63</v>
      </c>
      <c r="AG29" s="13">
        <v>86</v>
      </c>
      <c r="AH29" s="13">
        <v>68</v>
      </c>
      <c r="AI29" s="13">
        <v>4</v>
      </c>
      <c r="AJ29" s="13">
        <v>42</v>
      </c>
      <c r="AK29" s="18">
        <v>3.0289999999999999</v>
      </c>
      <c r="AL29" s="18">
        <v>7.915</v>
      </c>
      <c r="AM29" s="18">
        <v>5.2869999999999999</v>
      </c>
      <c r="AN29" s="18">
        <v>1.5407999999999999</v>
      </c>
      <c r="AO29" s="18">
        <v>0.67400000000000004</v>
      </c>
      <c r="AP29" s="18">
        <v>0.26819999999999999</v>
      </c>
      <c r="AQ29" s="18">
        <v>0.75719999999999998</v>
      </c>
      <c r="AR29" s="18">
        <v>0.09</v>
      </c>
      <c r="AS29" s="14">
        <v>2.8081999999999998</v>
      </c>
      <c r="AT29" s="14">
        <v>8.5999999999999993E-2</v>
      </c>
      <c r="AU29" s="18">
        <v>0.15090000000000001</v>
      </c>
      <c r="AV29" s="18">
        <v>0.22220000000000001</v>
      </c>
      <c r="AW29" s="19">
        <v>25.623999999999999</v>
      </c>
      <c r="AX29" s="14"/>
      <c r="AY29" s="14"/>
      <c r="AZ29" s="14"/>
      <c r="BA29" s="14"/>
      <c r="BB29" s="14"/>
      <c r="BC29" s="14"/>
      <c r="BD29" s="14"/>
      <c r="BE29" s="14"/>
      <c r="BF29" s="14"/>
      <c r="BG29" s="14"/>
    </row>
    <row r="30" spans="1:60" x14ac:dyDescent="0.2">
      <c r="A30" s="1" t="s">
        <v>84</v>
      </c>
      <c r="B30" s="1" t="s">
        <v>105</v>
      </c>
      <c r="C30" s="9" t="s">
        <v>93</v>
      </c>
      <c r="D30" s="2">
        <v>60.94</v>
      </c>
      <c r="E30" s="2">
        <v>0.45</v>
      </c>
      <c r="F30" s="2">
        <v>18.95</v>
      </c>
      <c r="G30" s="2">
        <v>3.48</v>
      </c>
      <c r="H30" s="2">
        <f>0.8998*G30</f>
        <v>3.1313040000000001</v>
      </c>
      <c r="I30" s="2">
        <v>6.2E-2</v>
      </c>
      <c r="J30" s="2">
        <v>4.03</v>
      </c>
      <c r="K30" s="2">
        <v>6.27</v>
      </c>
      <c r="L30" s="2">
        <v>4.51</v>
      </c>
      <c r="M30" s="2">
        <v>1.417</v>
      </c>
      <c r="N30" s="2">
        <v>0.05</v>
      </c>
      <c r="O30" s="2">
        <f>SUM(D30:G30,I30:N30)</f>
        <v>100.15900000000001</v>
      </c>
      <c r="P30" s="2">
        <f>J30/40.32/(J30/40.32+H30/71.85)</f>
        <v>0.69636546675419886</v>
      </c>
      <c r="Q30" s="2">
        <f>K30/2/56.08/(K30/2/56.08+L30/61.98)</f>
        <v>0.4344702401302602</v>
      </c>
      <c r="R30" s="2">
        <f>F30/101.93/(K30/56.08+L30/61.98+M30/94.2)</f>
        <v>0.9313643182618998</v>
      </c>
      <c r="S30" s="2">
        <f>(G30+H30)</f>
        <v>6.6113040000000005</v>
      </c>
      <c r="T30" s="2">
        <f>(S30)/(S30+J30)</f>
        <v>0.62128701520039264</v>
      </c>
      <c r="U30" s="2">
        <f>L30+M30-K30</f>
        <v>-0.34299999999999997</v>
      </c>
      <c r="AB30" s="1">
        <v>8</v>
      </c>
      <c r="AC30" s="1">
        <v>151</v>
      </c>
      <c r="AD30" s="1">
        <v>536</v>
      </c>
      <c r="AE30" s="1">
        <v>14</v>
      </c>
      <c r="AF30" s="1">
        <v>66</v>
      </c>
      <c r="AG30" s="1">
        <v>40</v>
      </c>
      <c r="AH30" s="1">
        <v>98</v>
      </c>
      <c r="AI30" s="1">
        <v>45</v>
      </c>
      <c r="AJ30" s="1">
        <v>37</v>
      </c>
    </row>
    <row r="31" spans="1:60" x14ac:dyDescent="0.2">
      <c r="A31" s="1" t="s">
        <v>87</v>
      </c>
      <c r="B31" s="1" t="s">
        <v>105</v>
      </c>
      <c r="C31" s="9" t="s">
        <v>93</v>
      </c>
      <c r="D31" s="2">
        <v>64.150000000000006</v>
      </c>
      <c r="E31" s="2">
        <v>0.36</v>
      </c>
      <c r="F31" s="2">
        <v>17.98</v>
      </c>
      <c r="G31" s="2">
        <v>4.0599999999999996</v>
      </c>
      <c r="H31" s="2">
        <f>0.8998*G31</f>
        <v>3.6531879999999997</v>
      </c>
      <c r="I31" s="2">
        <v>0.11700000000000001</v>
      </c>
      <c r="J31" s="2">
        <v>2.2999999999999998</v>
      </c>
      <c r="K31" s="2">
        <v>4.7300000000000004</v>
      </c>
      <c r="L31" s="2">
        <v>4.18</v>
      </c>
      <c r="M31" s="2">
        <v>1.577</v>
      </c>
      <c r="N31" s="2">
        <v>0.1</v>
      </c>
      <c r="O31" s="2">
        <f>SUM(D31:G31,I31:N31)</f>
        <v>99.554000000000002</v>
      </c>
      <c r="P31" s="2">
        <f>J31/40.32/(J31/40.32+H31/71.85)</f>
        <v>0.52872879754616919</v>
      </c>
      <c r="Q31" s="2">
        <f>K31/2/56.08/(K31/2/56.08+L31/61.98)</f>
        <v>0.38473442448774553</v>
      </c>
      <c r="R31" s="2">
        <f>F31/101.93/(K31/56.08+L31/61.98+M31/94.2)</f>
        <v>1.0466971854131721</v>
      </c>
      <c r="S31" s="2">
        <f>(G31+H31)</f>
        <v>7.7131879999999988</v>
      </c>
      <c r="T31" s="2">
        <f>(S31)/(S31+J31)</f>
        <v>0.77030292450316518</v>
      </c>
      <c r="U31" s="2">
        <f>L31+M31-K31</f>
        <v>1.0269999999999992</v>
      </c>
      <c r="V31" s="2">
        <f t="shared" ref="V31:V36" si="16">Y31/AB31</f>
        <v>49.1</v>
      </c>
      <c r="W31" s="1">
        <v>35.9</v>
      </c>
      <c r="X31" s="1">
        <v>1.67</v>
      </c>
      <c r="Y31" s="1">
        <v>491</v>
      </c>
      <c r="AB31" s="1">
        <v>10</v>
      </c>
      <c r="AC31" s="1">
        <v>81</v>
      </c>
      <c r="AD31" s="1">
        <v>597</v>
      </c>
      <c r="AE31" s="1">
        <v>9</v>
      </c>
      <c r="AF31" s="1">
        <v>29</v>
      </c>
      <c r="AG31" s="1">
        <v>24</v>
      </c>
      <c r="AH31" s="1">
        <v>74</v>
      </c>
      <c r="AI31" s="1">
        <v>37</v>
      </c>
      <c r="AJ31" s="1">
        <v>55</v>
      </c>
      <c r="AX31" s="6">
        <v>0.704793</v>
      </c>
      <c r="AY31" s="6">
        <v>38</v>
      </c>
      <c r="AZ31" s="7">
        <f t="shared" ref="AZ31:AZ36" si="17">$AX31-($W31/$Y31*(0.003256*(824.85367+86.9089*$AX31))*(EXP(0.0000000000142*130000000)-1))</f>
        <v>0.70440322330861493</v>
      </c>
      <c r="BG31" s="6">
        <v>11.2</v>
      </c>
      <c r="BH31" s="8">
        <v>0.25</v>
      </c>
    </row>
    <row r="32" spans="1:60" x14ac:dyDescent="0.2">
      <c r="A32" s="1" t="s">
        <v>88</v>
      </c>
      <c r="B32" s="1" t="s">
        <v>105</v>
      </c>
      <c r="C32" s="9" t="s">
        <v>93</v>
      </c>
      <c r="D32" s="2">
        <v>65.73</v>
      </c>
      <c r="E32" s="2">
        <v>0.47</v>
      </c>
      <c r="F32" s="2">
        <v>16.5</v>
      </c>
      <c r="G32" s="2">
        <v>4.37</v>
      </c>
      <c r="H32" s="2">
        <f>0.8998*G32</f>
        <v>3.9321260000000002</v>
      </c>
      <c r="I32" s="2">
        <v>7.0999999999999994E-2</v>
      </c>
      <c r="J32" s="2">
        <v>2.37</v>
      </c>
      <c r="K32" s="2">
        <v>5.28</v>
      </c>
      <c r="L32" s="2">
        <v>3.63</v>
      </c>
      <c r="M32" s="2">
        <v>1.27</v>
      </c>
      <c r="N32" s="2">
        <v>0.11</v>
      </c>
      <c r="O32" s="2">
        <f>SUM(D32:G32,I32:N32)</f>
        <v>99.801000000000002</v>
      </c>
      <c r="P32" s="2">
        <f>J32/40.32/(J32/40.32+H32/71.85)</f>
        <v>0.51785308139161401</v>
      </c>
      <c r="Q32" s="2">
        <f>K32/2/56.08/(K32/2/56.08+L32/61.98)</f>
        <v>0.44561075562585378</v>
      </c>
      <c r="R32" s="2">
        <f>F32/101.93/(K32/56.08+L32/61.98+M32/94.2)</f>
        <v>0.97397932069051096</v>
      </c>
      <c r="S32" s="2">
        <f>(G32+H32)</f>
        <v>8.3021260000000012</v>
      </c>
      <c r="T32" s="2">
        <f>(S32)/(S32+J32)</f>
        <v>0.77792616016714944</v>
      </c>
      <c r="U32" s="2">
        <f>L32+M32-K32</f>
        <v>-0.37999999999999989</v>
      </c>
      <c r="V32" s="2">
        <f t="shared" si="16"/>
        <v>35.4</v>
      </c>
      <c r="W32" s="1">
        <v>39.200000000000003</v>
      </c>
      <c r="X32" s="1">
        <v>0.26</v>
      </c>
      <c r="Y32" s="1">
        <v>354</v>
      </c>
      <c r="Z32" s="1">
        <v>5.72</v>
      </c>
      <c r="AA32" s="1">
        <v>1.44</v>
      </c>
      <c r="AB32" s="1">
        <v>10</v>
      </c>
      <c r="AC32" s="1">
        <v>100</v>
      </c>
      <c r="AD32" s="1">
        <v>439</v>
      </c>
      <c r="AE32" s="1">
        <v>8</v>
      </c>
      <c r="AF32" s="1">
        <v>48</v>
      </c>
      <c r="AG32" s="1">
        <v>34</v>
      </c>
      <c r="AH32" s="1">
        <v>84</v>
      </c>
      <c r="AI32" s="1">
        <v>37</v>
      </c>
      <c r="AJ32" s="1">
        <v>50</v>
      </c>
      <c r="AX32" s="6">
        <v>0.70433100000000004</v>
      </c>
      <c r="AY32" s="6">
        <v>32</v>
      </c>
      <c r="AZ32" s="7">
        <f t="shared" si="17"/>
        <v>0.70374070917384557</v>
      </c>
      <c r="BA32" s="6">
        <v>0.51284099999999999</v>
      </c>
      <c r="BB32" s="6">
        <v>10</v>
      </c>
      <c r="BC32" s="7">
        <f>$BA32-($AA32/$Z32*(0.60456)*(EXP(0.00000000000654*130000000)-1))</f>
        <v>0.51271154715339273</v>
      </c>
      <c r="BG32" s="6">
        <v>11.2</v>
      </c>
      <c r="BH32" s="8">
        <v>0.25</v>
      </c>
    </row>
    <row r="33" spans="1:60" x14ac:dyDescent="0.2">
      <c r="A33" s="1" t="s">
        <v>89</v>
      </c>
      <c r="B33" s="1" t="s">
        <v>105</v>
      </c>
      <c r="C33" s="9" t="s">
        <v>93</v>
      </c>
      <c r="D33" s="2">
        <v>63.82</v>
      </c>
      <c r="E33" s="2">
        <v>0.27</v>
      </c>
      <c r="F33" s="2">
        <v>18.190000000000001</v>
      </c>
      <c r="G33" s="2">
        <v>3.59</v>
      </c>
      <c r="H33" s="2">
        <f>0.8998*G33</f>
        <v>3.2302819999999999</v>
      </c>
      <c r="I33" s="2">
        <v>7.3999999999999996E-2</v>
      </c>
      <c r="J33" s="2">
        <v>2.64</v>
      </c>
      <c r="K33" s="2">
        <v>6.03</v>
      </c>
      <c r="L33" s="2">
        <v>4.22</v>
      </c>
      <c r="M33" s="2">
        <v>1.4</v>
      </c>
      <c r="N33" s="2">
        <v>0.06</v>
      </c>
      <c r="O33" s="2">
        <f>SUM(D33:G33,I33:N33)</f>
        <v>100.29400000000001</v>
      </c>
      <c r="P33" s="2">
        <f>J33/40.32/(J33/40.32+H33/71.85)</f>
        <v>0.5928941035183698</v>
      </c>
      <c r="Q33" s="2">
        <f>K33/2/56.08/(K33/2/56.08+L33/61.98)</f>
        <v>0.44122232498353708</v>
      </c>
      <c r="R33" s="2">
        <f>F33/101.93/(K33/56.08+L33/61.98+M33/94.2)</f>
        <v>0.93690649665864023</v>
      </c>
      <c r="S33" s="2">
        <f>(G33+H33)</f>
        <v>6.8202819999999997</v>
      </c>
      <c r="T33" s="2">
        <f>(S33)/(S33+J33)</f>
        <v>0.72093855130322759</v>
      </c>
      <c r="U33" s="2">
        <f>L33+M33-K33</f>
        <v>-0.41000000000000103</v>
      </c>
      <c r="V33" s="2">
        <f t="shared" si="16"/>
        <v>37.9</v>
      </c>
      <c r="W33" s="1">
        <v>26.8</v>
      </c>
      <c r="X33" s="1">
        <v>1.22</v>
      </c>
      <c r="Y33" s="1">
        <v>379</v>
      </c>
      <c r="Z33" s="1">
        <v>5.08</v>
      </c>
      <c r="AA33" s="1">
        <v>1.52</v>
      </c>
      <c r="AB33" s="1">
        <v>10</v>
      </c>
      <c r="AC33" s="1">
        <v>79</v>
      </c>
      <c r="AD33" s="1">
        <v>324</v>
      </c>
      <c r="AE33" s="1">
        <v>10</v>
      </c>
      <c r="AF33" s="1">
        <v>32</v>
      </c>
      <c r="AG33" s="1">
        <v>32</v>
      </c>
      <c r="AH33" s="1">
        <v>68</v>
      </c>
      <c r="AI33" s="1">
        <v>17</v>
      </c>
      <c r="AJ33" s="1">
        <v>65</v>
      </c>
      <c r="AX33" s="6">
        <v>0.70431600000000005</v>
      </c>
      <c r="AY33" s="6">
        <v>32</v>
      </c>
      <c r="AZ33" s="7">
        <f t="shared" si="17"/>
        <v>0.70393905483774877</v>
      </c>
      <c r="BA33" s="6">
        <v>0.51295199999999996</v>
      </c>
      <c r="BB33" s="6">
        <v>42</v>
      </c>
      <c r="BC33" s="7">
        <f>$BA33-($AA33/$Z33*(0.60456)*(EXP(0.00000000000654*130000000)-1))</f>
        <v>0.51279814025186699</v>
      </c>
      <c r="BG33" s="6">
        <v>11.4</v>
      </c>
      <c r="BH33" s="8">
        <v>0.25</v>
      </c>
    </row>
    <row r="34" spans="1:60" x14ac:dyDescent="0.2">
      <c r="A34" s="1" t="s">
        <v>85</v>
      </c>
      <c r="B34" s="1" t="s">
        <v>86</v>
      </c>
      <c r="C34" s="9" t="s">
        <v>93</v>
      </c>
      <c r="D34" s="2">
        <v>62.44</v>
      </c>
      <c r="E34" s="2">
        <v>0.51</v>
      </c>
      <c r="F34" s="2">
        <v>17.88</v>
      </c>
      <c r="G34" s="2">
        <v>5.25</v>
      </c>
      <c r="H34" s="2">
        <f t="shared" ref="H34:H36" si="18">0.8998*G34</f>
        <v>4.7239500000000003</v>
      </c>
      <c r="I34" s="2">
        <v>9.9000000000000005E-2</v>
      </c>
      <c r="J34" s="2">
        <v>2.13</v>
      </c>
      <c r="K34" s="2">
        <v>5.26</v>
      </c>
      <c r="L34" s="2">
        <v>4.43</v>
      </c>
      <c r="M34" s="2">
        <v>1.032</v>
      </c>
      <c r="N34" s="2">
        <v>0.16</v>
      </c>
      <c r="O34" s="2">
        <f t="shared" ref="O34:O36" si="19">SUM(D34:G34,I34:N34)</f>
        <v>99.190999999999988</v>
      </c>
      <c r="P34" s="2">
        <f t="shared" ref="P34:P36" si="20">J34/40.32/(J34/40.32+H34/71.85)</f>
        <v>0.44551956838167961</v>
      </c>
      <c r="Q34" s="2">
        <f t="shared" ref="Q34:Q36" si="21">K34/2/56.08/(K34/2/56.08+L34/61.98)</f>
        <v>0.3961858031925779</v>
      </c>
      <c r="R34" s="2">
        <f t="shared" ref="R34:R36" si="22">F34/101.93/(K34/56.08+L34/61.98+M34/94.2)</f>
        <v>0.99540267363746571</v>
      </c>
      <c r="S34" s="2">
        <f t="shared" si="0"/>
        <v>9.9739500000000003</v>
      </c>
      <c r="T34" s="2">
        <f t="shared" si="1"/>
        <v>0.82402438873260375</v>
      </c>
      <c r="U34" s="2">
        <f t="shared" si="2"/>
        <v>0.20199999999999996</v>
      </c>
      <c r="V34" s="2">
        <f t="shared" si="16"/>
        <v>41.785714285714285</v>
      </c>
      <c r="W34" s="1">
        <v>25.5</v>
      </c>
      <c r="X34" s="1">
        <v>1.08</v>
      </c>
      <c r="Y34" s="1">
        <v>585</v>
      </c>
      <c r="AB34" s="1">
        <v>14</v>
      </c>
      <c r="AC34" s="1">
        <v>80</v>
      </c>
      <c r="AD34" s="1">
        <v>600</v>
      </c>
      <c r="AE34" s="1">
        <v>12</v>
      </c>
      <c r="AF34" s="1">
        <v>30</v>
      </c>
      <c r="AG34" s="1">
        <v>19</v>
      </c>
      <c r="AH34" s="1">
        <v>117</v>
      </c>
      <c r="AI34" s="1">
        <v>75</v>
      </c>
      <c r="AJ34" s="1">
        <v>72</v>
      </c>
      <c r="AX34" s="6">
        <v>0.70420799999999995</v>
      </c>
      <c r="AY34" s="6">
        <v>40</v>
      </c>
      <c r="AZ34" s="7">
        <f t="shared" si="17"/>
        <v>0.70397563949929098</v>
      </c>
      <c r="BG34" s="6">
        <v>11.6</v>
      </c>
      <c r="BH34" s="8">
        <v>0.25</v>
      </c>
    </row>
    <row r="35" spans="1:60" x14ac:dyDescent="0.2">
      <c r="A35" s="1" t="s">
        <v>90</v>
      </c>
      <c r="B35" s="1" t="s">
        <v>91</v>
      </c>
      <c r="C35" s="9" t="s">
        <v>93</v>
      </c>
      <c r="D35" s="2">
        <v>61.67</v>
      </c>
      <c r="E35" s="2">
        <v>1.05</v>
      </c>
      <c r="F35" s="2">
        <v>14.59</v>
      </c>
      <c r="G35" s="2">
        <v>7.52</v>
      </c>
      <c r="H35" s="2">
        <f t="shared" si="18"/>
        <v>6.7664960000000001</v>
      </c>
      <c r="I35" s="2">
        <v>0.17599999999999999</v>
      </c>
      <c r="J35" s="2">
        <v>3.89</v>
      </c>
      <c r="K35" s="2">
        <v>6.2</v>
      </c>
      <c r="L35" s="2">
        <v>3.67</v>
      </c>
      <c r="M35" s="2">
        <v>0.78700000000000003</v>
      </c>
      <c r="N35" s="2">
        <v>0.11</v>
      </c>
      <c r="O35" s="2">
        <f t="shared" si="19"/>
        <v>99.663000000000011</v>
      </c>
      <c r="P35" s="2">
        <f t="shared" si="20"/>
        <v>0.50603939901488992</v>
      </c>
      <c r="Q35" s="2">
        <f t="shared" si="21"/>
        <v>0.48281750846082788</v>
      </c>
      <c r="R35" s="2">
        <f t="shared" si="22"/>
        <v>0.80358513833284029</v>
      </c>
      <c r="S35" s="2">
        <f t="shared" si="0"/>
        <v>14.286496</v>
      </c>
      <c r="T35" s="2">
        <f t="shared" si="1"/>
        <v>0.78598735421832677</v>
      </c>
      <c r="U35" s="2">
        <f t="shared" si="2"/>
        <v>-1.7430000000000003</v>
      </c>
      <c r="V35" s="2">
        <f t="shared" si="16"/>
        <v>11.3</v>
      </c>
      <c r="W35" s="1">
        <v>14.7</v>
      </c>
      <c r="X35" s="1">
        <v>0.69</v>
      </c>
      <c r="Y35" s="1">
        <v>226</v>
      </c>
      <c r="Z35" s="1">
        <v>10.1</v>
      </c>
      <c r="AA35" s="1">
        <v>2.88</v>
      </c>
      <c r="AB35" s="1">
        <v>20</v>
      </c>
      <c r="AC35" s="1">
        <v>77</v>
      </c>
      <c r="AD35" s="1">
        <v>264</v>
      </c>
      <c r="AE35" s="1">
        <v>22</v>
      </c>
      <c r="AF35" s="1">
        <v>104</v>
      </c>
      <c r="AG35" s="1">
        <v>43</v>
      </c>
      <c r="AH35" s="1">
        <v>200</v>
      </c>
      <c r="AI35" s="1">
        <v>8</v>
      </c>
      <c r="AJ35" s="1">
        <v>71</v>
      </c>
      <c r="AX35" s="6">
        <v>0.70425099999999996</v>
      </c>
      <c r="AY35" s="6">
        <v>30</v>
      </c>
      <c r="AZ35" s="7">
        <f t="shared" si="17"/>
        <v>0.70390427215798879</v>
      </c>
      <c r="BG35" s="6">
        <v>11.3</v>
      </c>
      <c r="BH35" s="8">
        <v>0.25</v>
      </c>
    </row>
    <row r="36" spans="1:60" x14ac:dyDescent="0.2">
      <c r="A36" s="1" t="s">
        <v>103</v>
      </c>
      <c r="B36" s="1" t="s">
        <v>91</v>
      </c>
      <c r="C36" s="9" t="s">
        <v>93</v>
      </c>
      <c r="D36" s="2">
        <v>60.82</v>
      </c>
      <c r="E36" s="2">
        <v>1.03</v>
      </c>
      <c r="F36" s="2">
        <v>14.71</v>
      </c>
      <c r="G36" s="2">
        <v>7.54</v>
      </c>
      <c r="H36" s="2">
        <f t="shared" si="18"/>
        <v>6.7844920000000002</v>
      </c>
      <c r="I36" s="2">
        <v>0.17299999999999999</v>
      </c>
      <c r="J36" s="2">
        <v>3.79</v>
      </c>
      <c r="K36" s="2">
        <v>6.01</v>
      </c>
      <c r="L36" s="2">
        <v>3.71</v>
      </c>
      <c r="M36" s="2">
        <v>0.81200000000000006</v>
      </c>
      <c r="N36" s="2">
        <v>0.12</v>
      </c>
      <c r="O36" s="2">
        <f t="shared" si="19"/>
        <v>98.715000000000018</v>
      </c>
      <c r="P36" s="2">
        <f t="shared" si="20"/>
        <v>0.4988648990529041</v>
      </c>
      <c r="Q36" s="2">
        <f t="shared" si="21"/>
        <v>0.47234779424240064</v>
      </c>
      <c r="R36" s="2">
        <f t="shared" si="22"/>
        <v>0.82162117772724574</v>
      </c>
      <c r="S36" s="2">
        <f t="shared" si="0"/>
        <v>14.324491999999999</v>
      </c>
      <c r="T36" s="2">
        <f t="shared" si="1"/>
        <v>0.79077525331651588</v>
      </c>
      <c r="U36" s="2">
        <f t="shared" si="2"/>
        <v>-1.4879999999999995</v>
      </c>
      <c r="V36" s="2">
        <f t="shared" si="16"/>
        <v>10.761904761904763</v>
      </c>
      <c r="W36" s="1">
        <v>14.7</v>
      </c>
      <c r="X36" s="1">
        <v>0.69</v>
      </c>
      <c r="Y36" s="1">
        <v>226</v>
      </c>
      <c r="Z36" s="1">
        <v>10.1</v>
      </c>
      <c r="AA36" s="1">
        <v>2.88</v>
      </c>
      <c r="AB36" s="1">
        <v>21</v>
      </c>
      <c r="AC36" s="1">
        <v>83</v>
      </c>
      <c r="AD36" s="1">
        <v>259</v>
      </c>
      <c r="AE36" s="1">
        <v>22</v>
      </c>
      <c r="AF36" s="1">
        <v>105</v>
      </c>
      <c r="AG36" s="1">
        <v>44</v>
      </c>
      <c r="AH36" s="1">
        <v>196</v>
      </c>
      <c r="AI36" s="1">
        <v>3</v>
      </c>
      <c r="AJ36" s="1">
        <v>68</v>
      </c>
      <c r="AX36" s="6">
        <v>0.70425099999999996</v>
      </c>
      <c r="AY36" s="6">
        <v>30</v>
      </c>
      <c r="AZ36" s="7">
        <f t="shared" si="17"/>
        <v>0.70390427215798879</v>
      </c>
    </row>
    <row r="37" spans="1:60" s="16" customFormat="1" x14ac:dyDescent="0.2">
      <c r="A37" s="13"/>
      <c r="B37" s="13"/>
      <c r="C37" s="13"/>
      <c r="D37" s="14"/>
      <c r="E37" s="14"/>
      <c r="F37" s="14"/>
      <c r="G37" s="14"/>
      <c r="H37" s="14"/>
      <c r="I37" s="14"/>
      <c r="J37" s="14"/>
      <c r="K37" s="14"/>
      <c r="L37" s="14"/>
      <c r="M37" s="14"/>
      <c r="N37" s="14"/>
      <c r="O37" s="14"/>
      <c r="P37" s="14"/>
      <c r="Q37" s="14"/>
      <c r="R37" s="14"/>
      <c r="S37" s="14"/>
      <c r="T37" s="14"/>
      <c r="U37" s="14"/>
      <c r="V37" s="14"/>
      <c r="W37" s="14"/>
      <c r="X37" s="14"/>
      <c r="Y37" s="14"/>
      <c r="Z37" s="14"/>
      <c r="AA37" s="14"/>
      <c r="AB37" s="13"/>
      <c r="AC37" s="13"/>
      <c r="AD37" s="13"/>
      <c r="AE37" s="13"/>
      <c r="AF37" s="13"/>
      <c r="AG37" s="13"/>
      <c r="AH37" s="13"/>
      <c r="AI37" s="13"/>
      <c r="AJ37" s="13"/>
      <c r="AK37" s="14"/>
      <c r="AL37" s="14"/>
      <c r="AM37" s="14"/>
      <c r="AN37" s="14"/>
      <c r="AO37" s="14"/>
      <c r="AP37" s="14"/>
      <c r="AQ37" s="14"/>
      <c r="AR37" s="14"/>
      <c r="AS37" s="14"/>
      <c r="AT37" s="14"/>
      <c r="AU37" s="14"/>
      <c r="AV37" s="14"/>
      <c r="AW37" s="14"/>
      <c r="AX37" s="14"/>
      <c r="AY37" s="14"/>
      <c r="AZ37" s="14"/>
      <c r="BA37" s="14"/>
      <c r="BB37" s="14"/>
      <c r="BC37" s="14"/>
      <c r="BD37" s="14"/>
      <c r="BE37" s="14"/>
      <c r="BF37" s="14"/>
      <c r="BG37" s="15"/>
    </row>
    <row r="38" spans="1:60" s="16" customFormat="1" x14ac:dyDescent="0.2">
      <c r="A38" s="13"/>
      <c r="B38" s="13"/>
      <c r="C38" s="13"/>
      <c r="D38" s="14"/>
      <c r="E38" s="14"/>
      <c r="F38" s="14"/>
      <c r="G38" s="14"/>
      <c r="H38" s="14"/>
      <c r="I38" s="14"/>
      <c r="J38" s="14"/>
      <c r="K38" s="14"/>
      <c r="L38" s="14"/>
      <c r="M38" s="14"/>
      <c r="N38" s="14"/>
      <c r="O38" s="14"/>
      <c r="P38" s="14"/>
      <c r="Q38" s="14"/>
      <c r="R38" s="14"/>
      <c r="S38" s="14"/>
      <c r="T38" s="14"/>
      <c r="U38" s="14"/>
      <c r="V38" s="14"/>
      <c r="W38" s="14"/>
      <c r="X38" s="14"/>
      <c r="Y38" s="14"/>
      <c r="Z38" s="14"/>
      <c r="AA38" s="14"/>
      <c r="AB38" s="13"/>
      <c r="AC38" s="13"/>
      <c r="AD38" s="13"/>
      <c r="AE38" s="13"/>
      <c r="AF38" s="13"/>
      <c r="AG38" s="13"/>
      <c r="AH38" s="13"/>
      <c r="AI38" s="13"/>
      <c r="AJ38" s="13"/>
      <c r="AK38" s="14"/>
      <c r="AL38" s="14"/>
      <c r="AM38" s="14"/>
      <c r="AN38" s="14"/>
      <c r="AO38" s="14"/>
      <c r="AP38" s="14"/>
      <c r="AQ38" s="14"/>
      <c r="AR38" s="14"/>
      <c r="AS38" s="14"/>
      <c r="AT38" s="14"/>
      <c r="AU38" s="14"/>
      <c r="AV38" s="14"/>
      <c r="AW38" s="14"/>
      <c r="AX38" s="14"/>
      <c r="AY38" s="14"/>
      <c r="AZ38" s="14"/>
      <c r="BA38" s="14"/>
      <c r="BB38" s="14"/>
      <c r="BC38" s="14"/>
      <c r="BD38" s="14"/>
      <c r="BE38" s="14"/>
      <c r="BF38" s="14"/>
      <c r="BG38" s="15"/>
    </row>
    <row r="39" spans="1:60" s="16" customFormat="1" x14ac:dyDescent="0.2">
      <c r="A39" s="13"/>
      <c r="B39" s="13"/>
      <c r="C39" s="13"/>
      <c r="D39" s="14"/>
      <c r="E39" s="14"/>
      <c r="F39" s="14"/>
      <c r="G39" s="14"/>
      <c r="H39" s="14"/>
      <c r="I39" s="14"/>
      <c r="J39" s="14"/>
      <c r="K39" s="14"/>
      <c r="L39" s="14"/>
      <c r="M39" s="14"/>
      <c r="N39" s="14"/>
      <c r="O39" s="14"/>
      <c r="P39" s="14"/>
      <c r="Q39" s="14"/>
      <c r="R39" s="14"/>
      <c r="S39" s="14"/>
      <c r="T39" s="14"/>
      <c r="U39" s="14"/>
      <c r="V39" s="14"/>
      <c r="W39" s="14"/>
      <c r="X39" s="14"/>
      <c r="Y39" s="13"/>
      <c r="Z39" s="13"/>
      <c r="AA39" s="13"/>
      <c r="AB39" s="13"/>
      <c r="AC39" s="13"/>
      <c r="AD39" s="13"/>
      <c r="AE39" s="13"/>
      <c r="AF39" s="13"/>
      <c r="AG39" s="13"/>
      <c r="AH39" s="13"/>
      <c r="AI39" s="13"/>
      <c r="AJ39" s="13"/>
      <c r="AK39" s="14"/>
      <c r="AL39" s="14"/>
      <c r="AM39" s="14"/>
      <c r="AN39" s="14"/>
      <c r="AO39" s="14"/>
      <c r="AP39" s="14"/>
      <c r="AQ39" s="14"/>
      <c r="AR39" s="14"/>
      <c r="AS39" s="14"/>
      <c r="AT39" s="14"/>
      <c r="AU39" s="14"/>
      <c r="AV39" s="14"/>
      <c r="AW39" s="14"/>
      <c r="AX39" s="15"/>
      <c r="AY39" s="15"/>
      <c r="AZ39" s="17"/>
      <c r="BA39" s="14"/>
      <c r="BB39" s="14"/>
      <c r="BC39" s="14"/>
      <c r="BD39" s="14"/>
      <c r="BE39" s="14"/>
      <c r="BF39" s="14"/>
      <c r="BG39" s="15"/>
    </row>
    <row r="40" spans="1:60" s="16" customFormat="1" x14ac:dyDescent="0.2">
      <c r="A40" s="13"/>
      <c r="B40" s="13"/>
      <c r="C40" s="13"/>
      <c r="D40" s="14"/>
      <c r="E40" s="14"/>
      <c r="F40" s="14"/>
      <c r="G40" s="14"/>
      <c r="H40" s="14"/>
      <c r="I40" s="14"/>
      <c r="J40" s="14"/>
      <c r="K40" s="14"/>
      <c r="L40" s="14"/>
      <c r="M40" s="14"/>
      <c r="N40" s="14"/>
      <c r="O40" s="14"/>
      <c r="P40" s="14"/>
      <c r="Q40" s="14"/>
      <c r="R40" s="14"/>
      <c r="S40" s="14"/>
      <c r="T40" s="14"/>
      <c r="U40" s="14"/>
      <c r="V40" s="14"/>
      <c r="W40" s="13"/>
      <c r="X40" s="13"/>
      <c r="Y40" s="13"/>
      <c r="Z40" s="13"/>
      <c r="AA40" s="13"/>
      <c r="AB40" s="13"/>
      <c r="AC40" s="13"/>
      <c r="AD40" s="13"/>
      <c r="AE40" s="13"/>
      <c r="AF40" s="13"/>
      <c r="AG40" s="13"/>
      <c r="AH40" s="13"/>
      <c r="AI40" s="13"/>
      <c r="AJ40" s="13"/>
      <c r="AK40" s="14"/>
      <c r="AL40" s="14"/>
      <c r="AM40" s="14"/>
      <c r="AN40" s="14"/>
      <c r="AO40" s="14"/>
      <c r="AP40" s="14"/>
      <c r="AQ40" s="14"/>
      <c r="AR40" s="14"/>
      <c r="AS40" s="14"/>
      <c r="AT40" s="14"/>
      <c r="AU40" s="14"/>
      <c r="AV40" s="14"/>
      <c r="AW40" s="14"/>
      <c r="AX40" s="15"/>
      <c r="AY40" s="15"/>
      <c r="AZ40" s="17"/>
      <c r="BA40" s="15"/>
      <c r="BB40" s="15"/>
      <c r="BC40" s="17"/>
      <c r="BD40" s="14"/>
      <c r="BE40" s="14"/>
      <c r="BF40" s="14"/>
      <c r="BG40" s="15"/>
    </row>
    <row r="41" spans="1:60" s="16" customFormat="1" x14ac:dyDescent="0.2">
      <c r="A41" s="13"/>
      <c r="B41" s="13"/>
      <c r="C41" s="13"/>
      <c r="D41" s="14"/>
      <c r="E41" s="14"/>
      <c r="F41" s="14"/>
      <c r="G41" s="14"/>
      <c r="H41" s="14"/>
      <c r="I41" s="14"/>
      <c r="J41" s="14"/>
      <c r="K41" s="14"/>
      <c r="L41" s="14"/>
      <c r="M41" s="14"/>
      <c r="N41" s="14"/>
      <c r="O41" s="14"/>
      <c r="P41" s="14"/>
      <c r="Q41" s="14"/>
      <c r="R41" s="14"/>
      <c r="S41" s="14"/>
      <c r="T41" s="14"/>
      <c r="U41" s="14"/>
      <c r="V41" s="14"/>
      <c r="W41" s="13"/>
      <c r="X41" s="13"/>
      <c r="Y41" s="13"/>
      <c r="Z41" s="13"/>
      <c r="AA41" s="13"/>
      <c r="AB41" s="13"/>
      <c r="AC41" s="13"/>
      <c r="AD41" s="13"/>
      <c r="AE41" s="13"/>
      <c r="AF41" s="13"/>
      <c r="AG41" s="13"/>
      <c r="AH41" s="13"/>
      <c r="AI41" s="13"/>
      <c r="AJ41" s="13"/>
      <c r="AK41" s="14"/>
      <c r="AL41" s="14"/>
      <c r="AM41" s="14"/>
      <c r="AN41" s="14"/>
      <c r="AO41" s="14"/>
      <c r="AP41" s="14"/>
      <c r="AQ41" s="14"/>
      <c r="AR41" s="14"/>
      <c r="AS41" s="14"/>
      <c r="AT41" s="14"/>
      <c r="AU41" s="14"/>
      <c r="AV41" s="14"/>
      <c r="AW41" s="14"/>
      <c r="AX41" s="15"/>
      <c r="AY41" s="15"/>
      <c r="AZ41" s="17"/>
      <c r="BA41" s="14"/>
      <c r="BB41" s="14"/>
      <c r="BC41" s="14"/>
      <c r="BD41" s="14"/>
      <c r="BE41" s="14"/>
      <c r="BF41" s="14"/>
      <c r="BG41" s="14"/>
    </row>
    <row r="42" spans="1:60" s="16" customFormat="1" x14ac:dyDescent="0.2">
      <c r="A42" s="13"/>
      <c r="B42" s="13"/>
      <c r="C42" s="13"/>
      <c r="D42" s="14"/>
      <c r="E42" s="14"/>
      <c r="F42" s="14"/>
      <c r="G42" s="14"/>
      <c r="H42" s="14"/>
      <c r="I42" s="14"/>
      <c r="J42" s="14"/>
      <c r="K42" s="14"/>
      <c r="L42" s="14"/>
      <c r="M42" s="14"/>
      <c r="N42" s="14"/>
      <c r="O42" s="14"/>
      <c r="P42" s="14"/>
      <c r="Q42" s="14"/>
      <c r="R42" s="14"/>
      <c r="S42" s="14"/>
      <c r="T42" s="14"/>
      <c r="U42" s="14"/>
      <c r="V42" s="14"/>
      <c r="W42" s="13"/>
      <c r="X42" s="13"/>
      <c r="Y42" s="13"/>
      <c r="Z42" s="13"/>
      <c r="AA42" s="13"/>
      <c r="AB42" s="13"/>
      <c r="AC42" s="13"/>
      <c r="AD42" s="13"/>
      <c r="AE42" s="13"/>
      <c r="AF42" s="13"/>
      <c r="AG42" s="13"/>
      <c r="AH42" s="13"/>
      <c r="AI42" s="13"/>
      <c r="AJ42" s="13"/>
      <c r="AK42" s="14"/>
      <c r="AL42" s="14"/>
      <c r="AM42" s="14"/>
      <c r="AN42" s="14"/>
      <c r="AO42" s="14"/>
      <c r="AP42" s="14"/>
      <c r="AQ42" s="14"/>
      <c r="AR42" s="14"/>
      <c r="AS42" s="14"/>
      <c r="AT42" s="14"/>
      <c r="AU42" s="14"/>
      <c r="AV42" s="14"/>
      <c r="AW42" s="14"/>
      <c r="AX42" s="15"/>
      <c r="AY42" s="15"/>
      <c r="AZ42" s="17"/>
      <c r="BA42" s="15"/>
      <c r="BB42" s="15"/>
      <c r="BC42" s="17"/>
      <c r="BD42" s="14"/>
      <c r="BE42" s="14"/>
      <c r="BF42" s="14"/>
      <c r="BG42" s="15"/>
    </row>
    <row r="43" spans="1:60" s="16" customFormat="1" ht="15.75" x14ac:dyDescent="0.25">
      <c r="A43" s="13"/>
      <c r="B43" s="13"/>
      <c r="C43" s="13"/>
      <c r="D43" s="21" t="s">
        <v>111</v>
      </c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14"/>
      <c r="U43" s="14"/>
      <c r="V43" s="14"/>
      <c r="W43" s="13"/>
      <c r="X43" s="13"/>
      <c r="Y43" s="13"/>
      <c r="Z43" s="13"/>
      <c r="AA43" s="13"/>
      <c r="AB43" s="13"/>
      <c r="AC43" s="13"/>
      <c r="AD43" s="13"/>
      <c r="AE43" s="13"/>
      <c r="AF43" s="13"/>
      <c r="AG43" s="13"/>
      <c r="AH43" s="13"/>
      <c r="AI43" s="13"/>
      <c r="AJ43" s="13"/>
      <c r="AK43" s="14"/>
      <c r="AL43" s="14"/>
      <c r="AM43" s="14"/>
      <c r="AN43" s="14"/>
      <c r="AO43" s="14"/>
      <c r="AP43" s="14"/>
      <c r="AQ43" s="14"/>
      <c r="AR43" s="14"/>
      <c r="AS43" s="14"/>
      <c r="AT43" s="14"/>
      <c r="AU43" s="14"/>
      <c r="AV43" s="14"/>
      <c r="AW43" s="14"/>
      <c r="AX43" s="15"/>
      <c r="AY43" s="15"/>
      <c r="AZ43" s="17"/>
      <c r="BA43" s="15"/>
      <c r="BB43" s="15"/>
      <c r="BC43" s="17"/>
      <c r="BD43" s="14"/>
      <c r="BE43" s="14"/>
      <c r="BF43" s="14"/>
      <c r="BG43" s="14"/>
    </row>
    <row r="44" spans="1:60" s="14" customFormat="1" x14ac:dyDescent="0.2">
      <c r="A44" s="13"/>
      <c r="B44" s="13"/>
      <c r="C44" s="13"/>
      <c r="AB44" s="13"/>
      <c r="AC44" s="13"/>
      <c r="AK44" s="18"/>
      <c r="AL44" s="18"/>
      <c r="AM44" s="18"/>
      <c r="AN44" s="18"/>
      <c r="AO44" s="18"/>
      <c r="AP44" s="18"/>
      <c r="AQ44" s="18"/>
      <c r="AR44" s="18"/>
      <c r="AU44" s="18"/>
      <c r="AV44" s="18"/>
      <c r="AW44" s="19"/>
      <c r="AX44" s="15"/>
      <c r="AY44" s="15"/>
      <c r="AZ44" s="15"/>
      <c r="BA44" s="15"/>
      <c r="BB44" s="15"/>
      <c r="BC44" s="15"/>
      <c r="BD44" s="15"/>
      <c r="BE44" s="15"/>
      <c r="BF44" s="15"/>
      <c r="BG44" s="15"/>
    </row>
    <row r="45" spans="1:60" s="14" customFormat="1" x14ac:dyDescent="0.2">
      <c r="A45" s="13"/>
      <c r="B45" s="13"/>
      <c r="C45" s="13"/>
      <c r="AB45" s="13"/>
      <c r="AC45" s="13"/>
      <c r="AK45" s="18"/>
      <c r="AL45" s="18"/>
      <c r="AM45" s="18"/>
      <c r="AN45" s="18"/>
      <c r="AO45" s="18"/>
      <c r="AP45" s="18"/>
      <c r="AQ45" s="18"/>
      <c r="AR45" s="18"/>
      <c r="AU45" s="18"/>
      <c r="AV45" s="18"/>
      <c r="AW45" s="19"/>
      <c r="AX45" s="15"/>
      <c r="AY45" s="15"/>
      <c r="AZ45" s="15"/>
      <c r="BA45" s="15"/>
      <c r="BB45" s="15"/>
      <c r="BC45" s="15"/>
      <c r="BD45" s="15"/>
      <c r="BE45" s="15"/>
      <c r="BF45" s="15"/>
      <c r="BG45" s="15"/>
    </row>
    <row r="46" spans="1:60" s="14" customFormat="1" x14ac:dyDescent="0.2">
      <c r="A46" s="13"/>
      <c r="B46" s="13"/>
      <c r="C46" s="13"/>
      <c r="AB46" s="13"/>
      <c r="AC46" s="13"/>
      <c r="AK46" s="18"/>
      <c r="AL46" s="18"/>
      <c r="AM46" s="18"/>
      <c r="AN46" s="18"/>
      <c r="AO46" s="18"/>
      <c r="AP46" s="18"/>
      <c r="AQ46" s="18"/>
      <c r="AR46" s="18"/>
      <c r="AU46" s="18"/>
      <c r="AV46" s="18"/>
      <c r="AW46" s="19"/>
      <c r="AX46" s="15"/>
      <c r="AY46" s="15"/>
      <c r="AZ46" s="15"/>
      <c r="BA46" s="15"/>
      <c r="BB46" s="15"/>
      <c r="BC46" s="15"/>
      <c r="BD46" s="15"/>
      <c r="BE46" s="15"/>
      <c r="BF46" s="15"/>
      <c r="BG46" s="15"/>
    </row>
    <row r="47" spans="1:60" s="14" customFormat="1" x14ac:dyDescent="0.2">
      <c r="A47" s="13"/>
      <c r="B47" s="13"/>
      <c r="C47" s="13"/>
      <c r="W47" s="13"/>
      <c r="X47" s="13"/>
      <c r="Y47" s="13"/>
      <c r="Z47" s="13"/>
      <c r="AA47" s="13"/>
      <c r="AB47" s="13"/>
      <c r="AC47" s="13"/>
      <c r="AK47" s="18"/>
      <c r="AL47" s="18"/>
      <c r="AM47" s="18"/>
      <c r="AN47" s="18"/>
      <c r="AO47" s="18"/>
      <c r="AP47" s="18"/>
      <c r="AQ47" s="18"/>
      <c r="AR47" s="18"/>
      <c r="AU47" s="18"/>
      <c r="AV47" s="18"/>
      <c r="AW47" s="19"/>
      <c r="AX47" s="15"/>
      <c r="AY47" s="15"/>
      <c r="AZ47" s="15"/>
      <c r="BA47" s="15"/>
      <c r="BB47" s="15"/>
      <c r="BC47" s="15"/>
      <c r="BD47" s="15"/>
      <c r="BE47" s="15"/>
      <c r="BF47" s="15"/>
      <c r="BG47" s="15"/>
    </row>
    <row r="48" spans="1:60" s="16" customFormat="1" x14ac:dyDescent="0.2">
      <c r="A48" s="13"/>
      <c r="B48" s="13"/>
      <c r="C48" s="13"/>
      <c r="D48" s="14"/>
      <c r="E48" s="14"/>
      <c r="F48" s="14"/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14"/>
      <c r="R48" s="14"/>
      <c r="S48" s="14"/>
      <c r="T48" s="14"/>
      <c r="U48" s="14"/>
      <c r="V48" s="14"/>
      <c r="W48" s="13"/>
      <c r="X48" s="13"/>
      <c r="Y48" s="13"/>
      <c r="Z48" s="13"/>
      <c r="AA48" s="13"/>
      <c r="AB48" s="13"/>
      <c r="AC48" s="13"/>
      <c r="AD48" s="13"/>
      <c r="AE48" s="13"/>
      <c r="AF48" s="13"/>
      <c r="AG48" s="13"/>
      <c r="AH48" s="13"/>
      <c r="AI48" s="13"/>
      <c r="AJ48" s="13"/>
      <c r="AK48" s="14"/>
      <c r="AL48" s="14"/>
      <c r="AM48" s="14"/>
      <c r="AN48" s="14"/>
      <c r="AO48" s="14"/>
      <c r="AP48" s="14"/>
      <c r="AQ48" s="14"/>
      <c r="AR48" s="14"/>
      <c r="AS48" s="14"/>
      <c r="AT48" s="14"/>
      <c r="AU48" s="14"/>
      <c r="AV48" s="14"/>
      <c r="AW48" s="14"/>
      <c r="AX48" s="15"/>
      <c r="AY48" s="15"/>
      <c r="AZ48" s="17"/>
      <c r="BA48" s="15"/>
      <c r="BB48" s="15"/>
      <c r="BC48" s="17"/>
      <c r="BD48" s="14"/>
      <c r="BE48" s="14"/>
      <c r="BF48" s="14"/>
      <c r="BG48" s="15"/>
    </row>
    <row r="49" spans="1:59" s="16" customFormat="1" x14ac:dyDescent="0.2">
      <c r="A49" s="13"/>
      <c r="B49" s="13"/>
      <c r="C49" s="13"/>
      <c r="D49" s="14"/>
      <c r="E49" s="14"/>
      <c r="F49" s="14"/>
      <c r="G49" s="14"/>
      <c r="H49" s="14"/>
      <c r="I49" s="14"/>
      <c r="J49" s="14"/>
      <c r="K49" s="14"/>
      <c r="L49" s="14"/>
      <c r="M49" s="14"/>
      <c r="N49" s="14"/>
      <c r="O49" s="14"/>
      <c r="P49" s="14"/>
      <c r="Q49" s="14"/>
      <c r="R49" s="14"/>
      <c r="S49" s="14"/>
      <c r="T49" s="14"/>
      <c r="U49" s="14"/>
      <c r="V49" s="14"/>
      <c r="W49" s="13"/>
      <c r="X49" s="13"/>
      <c r="Y49" s="13"/>
      <c r="Z49" s="13"/>
      <c r="AA49" s="13"/>
      <c r="AB49" s="13"/>
      <c r="AC49" s="13"/>
      <c r="AD49" s="13"/>
      <c r="AE49" s="13"/>
      <c r="AF49" s="13"/>
      <c r="AG49" s="13"/>
      <c r="AH49" s="13"/>
      <c r="AI49" s="13"/>
      <c r="AJ49" s="13"/>
      <c r="AK49" s="14"/>
      <c r="AL49" s="14"/>
      <c r="AM49" s="14"/>
      <c r="AN49" s="14"/>
      <c r="AO49" s="14"/>
      <c r="AP49" s="14"/>
      <c r="AQ49" s="14"/>
      <c r="AR49" s="14"/>
      <c r="AS49" s="14"/>
      <c r="AT49" s="14"/>
      <c r="AU49" s="14"/>
      <c r="AV49" s="14"/>
      <c r="AW49" s="14"/>
      <c r="AX49" s="15"/>
      <c r="AY49" s="15"/>
      <c r="AZ49" s="17"/>
      <c r="BA49" s="15"/>
      <c r="BB49" s="15"/>
      <c r="BC49" s="17"/>
      <c r="BD49" s="14"/>
      <c r="BE49" s="14"/>
      <c r="BF49" s="14"/>
      <c r="BG49" s="14"/>
    </row>
    <row r="50" spans="1:59" s="14" customFormat="1" x14ac:dyDescent="0.2">
      <c r="A50" s="13"/>
      <c r="B50" s="13"/>
      <c r="C50" s="13"/>
      <c r="AB50" s="13"/>
      <c r="AC50" s="13"/>
      <c r="AK50" s="18"/>
      <c r="AL50" s="18"/>
      <c r="AM50" s="18"/>
      <c r="AN50" s="18"/>
      <c r="AO50" s="18"/>
      <c r="AP50" s="18"/>
      <c r="AQ50" s="18"/>
      <c r="AR50" s="18"/>
      <c r="AU50" s="18"/>
      <c r="AV50" s="18"/>
      <c r="AW50" s="19"/>
      <c r="AX50" s="15"/>
      <c r="AY50" s="15"/>
      <c r="AZ50" s="15"/>
      <c r="BA50" s="15"/>
      <c r="BB50" s="15"/>
      <c r="BC50" s="15"/>
      <c r="BD50" s="15"/>
      <c r="BE50" s="15"/>
      <c r="BF50" s="15"/>
      <c r="BG50" s="15"/>
    </row>
  </sheetData>
  <mergeCells count="1">
    <mergeCell ref="D43:S43"/>
  </mergeCells>
  <printOptions headings="1" gridLines="1"/>
  <pageMargins left="0.75" right="0.75" top="1" bottom="1" header="0.5" footer="0.5"/>
  <pageSetup orientation="portrait" r:id="rId1"/>
  <headerFooter>
    <oddHeader>&amp;f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WR Geochemitry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Munazzam Ali</dc:creator>
  <cp:lastModifiedBy>eXtyles Citation Match Check</cp:lastModifiedBy>
  <dcterms:created xsi:type="dcterms:W3CDTF">2016-02-28T03:40:25Z</dcterms:created>
  <dcterms:modified xsi:type="dcterms:W3CDTF">2018-08-30T14:51:45Z</dcterms:modified>
</cp:coreProperties>
</file>