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Forams\Quakes\Ahuriri\Ahuriri Quakes MS 2014\"/>
    </mc:Choice>
  </mc:AlternateContent>
  <bookViews>
    <workbookView xWindow="0" yWindow="0" windowWidth="15285" windowHeight="7755" firstSheet="2" activeTab="3"/>
  </bookViews>
  <sheets>
    <sheet name="Header" sheetId="13" r:id="rId1"/>
    <sheet name="DATA" sheetId="1" r:id="rId2"/>
    <sheet name="Oh 2 &amp; 24" sheetId="16" r:id="rId3"/>
    <sheet name="Oh 14 LER" sheetId="2" r:id="rId4"/>
    <sheet name="PR3 LER" sheetId="18" r:id="rId5"/>
    <sheet name="PR3B LER" sheetId="3" r:id="rId6"/>
    <sheet name="PR5 LER" sheetId="5" r:id="rId7"/>
    <sheet name="PR6 LER" sheetId="4" r:id="rId8"/>
    <sheet name="PR7 LER" sheetId="19" r:id="rId9"/>
    <sheet name="A2 LER" sheetId="20" r:id="rId10"/>
    <sheet name="A4-5-7 LER" sheetId="6" r:id="rId11"/>
    <sheet name="A6 LER" sheetId="21" r:id="rId12"/>
    <sheet name="A11 LER" sheetId="10" r:id="rId13"/>
    <sheet name="A15 LER" sheetId="11" r:id="rId14"/>
    <sheet name="A16&amp;18 LER" sheetId="22" r:id="rId15"/>
    <sheet name="A17 LER" sheetId="12" r:id="rId16"/>
    <sheet name="A19 LER" sheetId="23" r:id="rId17"/>
    <sheet name="PH3-5 LER" sheetId="7" r:id="rId18"/>
    <sheet name="PL1 LER" sheetId="8" r:id="rId19"/>
    <sheet name="PL4 LER" sheetId="9" r:id="rId20"/>
  </sheets>
  <calcPr calcId="152511"/>
</workbook>
</file>

<file path=xl/calcChain.xml><?xml version="1.0" encoding="utf-8"?>
<calcChain xmlns="http://schemas.openxmlformats.org/spreadsheetml/2006/main">
  <c r="FN20" i="1" l="1"/>
  <c r="CQ16" i="1" l="1"/>
  <c r="CQ15" i="1"/>
  <c r="CQ9" i="1"/>
  <c r="CQ8" i="1"/>
  <c r="CD20" i="1" l="1"/>
  <c r="CD22" i="1" s="1"/>
  <c r="CD16" i="1"/>
  <c r="CD15" i="1"/>
  <c r="CD9" i="1"/>
  <c r="CD8" i="1"/>
  <c r="DU4" i="1" l="1"/>
  <c r="DU8" i="1" s="1"/>
  <c r="CS4" i="1"/>
  <c r="CS9" i="1" s="1"/>
  <c r="CS20" i="1"/>
  <c r="CS22" i="1" s="1"/>
  <c r="CS16" i="1"/>
  <c r="CS15" i="1"/>
  <c r="CI9" i="1"/>
  <c r="CI8" i="1"/>
  <c r="DU9" i="1" l="1"/>
  <c r="CS8" i="1"/>
  <c r="F9" i="1"/>
  <c r="F8" i="1"/>
  <c r="DS9" i="1"/>
  <c r="DR9" i="1"/>
  <c r="DQ9" i="1"/>
  <c r="DP9" i="1"/>
  <c r="DO9" i="1"/>
  <c r="DN9" i="1"/>
  <c r="DM9" i="1"/>
  <c r="DL9" i="1"/>
  <c r="DK9" i="1"/>
  <c r="DJ9" i="1"/>
  <c r="DI9" i="1"/>
  <c r="DH9" i="1"/>
  <c r="U4" i="1" l="1"/>
  <c r="T4" i="1"/>
  <c r="S4" i="1"/>
  <c r="R4" i="1"/>
  <c r="Q4" i="1"/>
  <c r="P4" i="1"/>
  <c r="O4" i="1"/>
  <c r="N4" i="1"/>
  <c r="M4" i="1"/>
  <c r="L4" i="1"/>
  <c r="DS8" i="1"/>
  <c r="DR8" i="1"/>
  <c r="DQ8" i="1"/>
  <c r="DP8" i="1"/>
  <c r="DO8" i="1"/>
  <c r="DN8" i="1"/>
  <c r="DM8" i="1"/>
  <c r="DL8" i="1"/>
  <c r="DK8" i="1"/>
  <c r="DJ8" i="1"/>
  <c r="DI8" i="1"/>
  <c r="DH8" i="1"/>
  <c r="R8" i="1" l="1"/>
  <c r="R9" i="1"/>
  <c r="L8" i="1"/>
  <c r="L9" i="1"/>
  <c r="M9" i="1"/>
  <c r="M8" i="1"/>
  <c r="N8" i="1"/>
  <c r="N9" i="1"/>
  <c r="Q8" i="1"/>
  <c r="Q9" i="1"/>
  <c r="S8" i="1"/>
  <c r="S9" i="1"/>
  <c r="T8" i="1"/>
  <c r="T9" i="1"/>
  <c r="O8" i="1"/>
  <c r="O9" i="1"/>
  <c r="P9" i="1"/>
  <c r="P8" i="1"/>
  <c r="ED4" i="1"/>
  <c r="EC4" i="1"/>
  <c r="EB4" i="1"/>
  <c r="EA4" i="1"/>
  <c r="DZ4" i="1"/>
  <c r="DY4" i="1"/>
  <c r="DX4" i="1"/>
  <c r="DW4" i="1"/>
  <c r="DV4" i="1"/>
  <c r="EN4" i="1"/>
  <c r="EM4" i="1"/>
  <c r="EL4" i="1"/>
  <c r="EK4" i="1"/>
  <c r="EJ4" i="1"/>
  <c r="EI4" i="1"/>
  <c r="EH4" i="1"/>
  <c r="EG4" i="1"/>
  <c r="EF4" i="1"/>
  <c r="FI4" i="1"/>
  <c r="FH4" i="1"/>
  <c r="FG4" i="1"/>
  <c r="FF4" i="1"/>
  <c r="FE4" i="1"/>
  <c r="FD4" i="1"/>
  <c r="FC4" i="1"/>
  <c r="FB4" i="1"/>
  <c r="FA4" i="1"/>
  <c r="EY4" i="1"/>
  <c r="EX4" i="1"/>
  <c r="EV4" i="1"/>
  <c r="EU4" i="1"/>
  <c r="ET4" i="1"/>
  <c r="ES4" i="1"/>
  <c r="ER4" i="1"/>
  <c r="EQ4" i="1"/>
  <c r="EP4" i="1"/>
  <c r="GK4" i="1"/>
  <c r="GJ4" i="1"/>
  <c r="GI4" i="1"/>
  <c r="GH4" i="1"/>
  <c r="GG4" i="1"/>
  <c r="GF4" i="1"/>
  <c r="GE4" i="1"/>
  <c r="GD4" i="1"/>
  <c r="GC4" i="1"/>
  <c r="GA4" i="1"/>
  <c r="FZ4" i="1"/>
  <c r="FY4" i="1"/>
  <c r="FX4" i="1"/>
  <c r="FW4" i="1"/>
  <c r="FV4" i="1"/>
  <c r="FU4" i="1"/>
  <c r="FT4" i="1"/>
  <c r="FR4" i="1"/>
  <c r="FQ4" i="1"/>
  <c r="FP4" i="1"/>
  <c r="FO4" i="1"/>
  <c r="FN4" i="1"/>
  <c r="FM4" i="1"/>
  <c r="FL4" i="1"/>
  <c r="FK4" i="1"/>
  <c r="CU4" i="1"/>
  <c r="CT4" i="1"/>
  <c r="CR4" i="1"/>
  <c r="CP4" i="1"/>
  <c r="CO4" i="1"/>
  <c r="CN4" i="1"/>
  <c r="CM4" i="1"/>
  <c r="CL4" i="1"/>
  <c r="CK4" i="1"/>
  <c r="CJ4" i="1"/>
  <c r="CH4" i="1"/>
  <c r="DF4" i="1"/>
  <c r="DE4" i="1"/>
  <c r="DD4" i="1"/>
  <c r="DC4" i="1"/>
  <c r="DA4" i="1"/>
  <c r="CZ4" i="1"/>
  <c r="CY4" i="1"/>
  <c r="CX4" i="1"/>
  <c r="CW4" i="1"/>
  <c r="CF4" i="1"/>
  <c r="CE4" i="1"/>
  <c r="CC4" i="1"/>
  <c r="CB4" i="1"/>
  <c r="CA4" i="1"/>
  <c r="BZ4" i="1"/>
  <c r="BX4" i="1"/>
  <c r="BW4" i="1"/>
  <c r="BV4" i="1"/>
  <c r="BU4" i="1"/>
  <c r="BT4" i="1"/>
  <c r="BS4" i="1"/>
  <c r="BR4" i="1"/>
  <c r="BQ4" i="1"/>
  <c r="BP4" i="1"/>
  <c r="BO4" i="1"/>
  <c r="BB4" i="1"/>
  <c r="BA4" i="1"/>
  <c r="BA9" i="1" s="1"/>
  <c r="AZ4" i="1"/>
  <c r="AZ9" i="1" s="1"/>
  <c r="AY4" i="1"/>
  <c r="AY9" i="1" s="1"/>
  <c r="AX4" i="1"/>
  <c r="AX9" i="1" s="1"/>
  <c r="AW4" i="1"/>
  <c r="AW9" i="1" s="1"/>
  <c r="AV4" i="1"/>
  <c r="AV9" i="1" s="1"/>
  <c r="AU4" i="1"/>
  <c r="AU9" i="1" s="1"/>
  <c r="AF4" i="1"/>
  <c r="AE4" i="1"/>
  <c r="AD4" i="1"/>
  <c r="AC4" i="1"/>
  <c r="AB4" i="1"/>
  <c r="AA4" i="1"/>
  <c r="Z4" i="1"/>
  <c r="Y4" i="1"/>
  <c r="X4" i="1"/>
  <c r="W4" i="1"/>
  <c r="BL4" i="1"/>
  <c r="BK4" i="1"/>
  <c r="BJ4" i="1"/>
  <c r="BI4" i="1"/>
  <c r="BH4" i="1"/>
  <c r="BG4" i="1"/>
  <c r="BF4" i="1"/>
  <c r="BE4" i="1"/>
  <c r="BD4" i="1"/>
  <c r="AS4" i="1"/>
  <c r="AR4" i="1"/>
  <c r="AQ4" i="1"/>
  <c r="AP4" i="1"/>
  <c r="AO4" i="1"/>
  <c r="AN4" i="1"/>
  <c r="AM4" i="1"/>
  <c r="AL4" i="1"/>
  <c r="AK4" i="1"/>
  <c r="AJ4" i="1"/>
  <c r="AI4" i="1"/>
  <c r="AH4" i="1"/>
  <c r="J4" i="1"/>
  <c r="I9" i="1"/>
  <c r="H9" i="1"/>
  <c r="G4" i="1"/>
  <c r="G9" i="1" s="1"/>
  <c r="E4" i="1"/>
  <c r="E9" i="1" s="1"/>
  <c r="D4" i="1"/>
  <c r="D9" i="1" s="1"/>
  <c r="C4" i="1"/>
  <c r="C9" i="1" s="1"/>
  <c r="L15" i="1"/>
  <c r="M15" i="1"/>
  <c r="N15" i="1"/>
  <c r="O15" i="1"/>
  <c r="P15" i="1"/>
  <c r="Q15" i="1"/>
  <c r="R15" i="1"/>
  <c r="S15" i="1"/>
  <c r="T15" i="1"/>
  <c r="C15" i="1"/>
  <c r="D15" i="1"/>
  <c r="E15" i="1"/>
  <c r="F15" i="1"/>
  <c r="G15" i="1"/>
  <c r="H15" i="1"/>
  <c r="I15" i="1"/>
  <c r="AH15" i="1"/>
  <c r="AI15" i="1"/>
  <c r="AJ15" i="1"/>
  <c r="AK15" i="1"/>
  <c r="AL15" i="1"/>
  <c r="AM15" i="1"/>
  <c r="AN15" i="1"/>
  <c r="AO15" i="1"/>
  <c r="AP15" i="1"/>
  <c r="AQ15" i="1"/>
  <c r="AR15" i="1"/>
  <c r="BD15" i="1"/>
  <c r="BE15" i="1"/>
  <c r="BF15" i="1"/>
  <c r="BG15" i="1"/>
  <c r="BH15" i="1"/>
  <c r="BI15" i="1"/>
  <c r="BJ15" i="1"/>
  <c r="BK15" i="1"/>
  <c r="W15" i="1"/>
  <c r="X15" i="1"/>
  <c r="Y15" i="1"/>
  <c r="Z15" i="1"/>
  <c r="AA15" i="1"/>
  <c r="AB15" i="1"/>
  <c r="AC15" i="1"/>
  <c r="AD15" i="1"/>
  <c r="AE15" i="1"/>
  <c r="AU15" i="1"/>
  <c r="AV15" i="1"/>
  <c r="AW15" i="1"/>
  <c r="AX15" i="1"/>
  <c r="AY15" i="1"/>
  <c r="AZ15" i="1"/>
  <c r="BA15" i="1"/>
  <c r="BO15" i="1"/>
  <c r="BP15" i="1"/>
  <c r="BQ15" i="1"/>
  <c r="BR15" i="1"/>
  <c r="BS15" i="1"/>
  <c r="BT15" i="1"/>
  <c r="BU15" i="1"/>
  <c r="BV15" i="1"/>
  <c r="BW15" i="1"/>
  <c r="BZ15" i="1"/>
  <c r="CA15" i="1"/>
  <c r="CB15" i="1"/>
  <c r="CC15" i="1"/>
  <c r="CE15" i="1"/>
  <c r="CW15" i="1"/>
  <c r="CX15" i="1"/>
  <c r="CY15" i="1"/>
  <c r="CZ15" i="1"/>
  <c r="DA15" i="1"/>
  <c r="DB15" i="1"/>
  <c r="DC15" i="1"/>
  <c r="DD15" i="1"/>
  <c r="DE15" i="1"/>
  <c r="CH15" i="1"/>
  <c r="CI15" i="1"/>
  <c r="CJ15" i="1"/>
  <c r="CK15" i="1"/>
  <c r="CL15" i="1"/>
  <c r="CM15" i="1"/>
  <c r="CN15" i="1"/>
  <c r="CO15" i="1"/>
  <c r="CP15" i="1"/>
  <c r="CR15" i="1"/>
  <c r="CT15" i="1"/>
  <c r="FK15" i="1"/>
  <c r="FL15" i="1"/>
  <c r="FN15" i="1"/>
  <c r="FO15" i="1"/>
  <c r="FP15" i="1"/>
  <c r="FQ15" i="1"/>
  <c r="FT15" i="1"/>
  <c r="FV15" i="1"/>
  <c r="FW15" i="1"/>
  <c r="FX15" i="1"/>
  <c r="FY15" i="1"/>
  <c r="FZ15" i="1"/>
  <c r="GC15" i="1"/>
  <c r="GE15" i="1"/>
  <c r="GF15" i="1"/>
  <c r="GG15" i="1"/>
  <c r="GH15" i="1"/>
  <c r="GI15" i="1"/>
  <c r="GJ15" i="1"/>
  <c r="DH15" i="1"/>
  <c r="DJ15" i="1"/>
  <c r="DK15" i="1"/>
  <c r="DL15" i="1"/>
  <c r="DM15" i="1"/>
  <c r="DN15" i="1"/>
  <c r="DO15" i="1"/>
  <c r="DP15" i="1"/>
  <c r="DQ15" i="1"/>
  <c r="DR15" i="1"/>
  <c r="DS15" i="1"/>
  <c r="DU15" i="1"/>
  <c r="DV15" i="1"/>
  <c r="DW15" i="1"/>
  <c r="DX15" i="1"/>
  <c r="DY15" i="1"/>
  <c r="DZ15" i="1"/>
  <c r="EA15" i="1"/>
  <c r="EB15" i="1"/>
  <c r="EC15" i="1"/>
  <c r="EF15" i="1"/>
  <c r="EG15" i="1"/>
  <c r="EH15" i="1"/>
  <c r="EI15" i="1"/>
  <c r="EJ15" i="1"/>
  <c r="EK15" i="1"/>
  <c r="EL15" i="1"/>
  <c r="EM15" i="1"/>
  <c r="EP15" i="1"/>
  <c r="EQ15" i="1"/>
  <c r="ER15" i="1"/>
  <c r="ES15" i="1"/>
  <c r="ET15" i="1"/>
  <c r="EU15" i="1"/>
  <c r="EV15" i="1"/>
  <c r="EW15" i="1"/>
  <c r="EX15" i="1"/>
  <c r="FA15" i="1"/>
  <c r="FB15" i="1"/>
  <c r="FC15" i="1"/>
  <c r="FD15" i="1"/>
  <c r="FE15" i="1"/>
  <c r="FF15" i="1"/>
  <c r="FG15" i="1"/>
  <c r="FH15" i="1"/>
  <c r="FI15" i="1"/>
  <c r="L16" i="1"/>
  <c r="M16" i="1"/>
  <c r="N16" i="1"/>
  <c r="O16" i="1"/>
  <c r="P16" i="1"/>
  <c r="Q16" i="1"/>
  <c r="R16" i="1"/>
  <c r="S16" i="1"/>
  <c r="T16" i="1"/>
  <c r="C16" i="1"/>
  <c r="D16" i="1"/>
  <c r="E16" i="1"/>
  <c r="F16" i="1"/>
  <c r="G16" i="1"/>
  <c r="H16" i="1"/>
  <c r="I16" i="1"/>
  <c r="AH16" i="1"/>
  <c r="AI16" i="1"/>
  <c r="AJ16" i="1"/>
  <c r="AK16" i="1"/>
  <c r="AL16" i="1"/>
  <c r="AM16" i="1"/>
  <c r="AN16" i="1"/>
  <c r="AO16" i="1"/>
  <c r="AP16" i="1"/>
  <c r="AQ16" i="1"/>
  <c r="AR16" i="1"/>
  <c r="BD16" i="1"/>
  <c r="BE16" i="1"/>
  <c r="BF16" i="1"/>
  <c r="BG16" i="1"/>
  <c r="BH16" i="1"/>
  <c r="BI16" i="1"/>
  <c r="BJ16" i="1"/>
  <c r="BK16" i="1"/>
  <c r="W16" i="1"/>
  <c r="X16" i="1"/>
  <c r="Y16" i="1"/>
  <c r="Z16" i="1"/>
  <c r="AA16" i="1"/>
  <c r="AB16" i="1"/>
  <c r="AC16" i="1"/>
  <c r="AD16" i="1"/>
  <c r="AE16" i="1"/>
  <c r="AU16" i="1"/>
  <c r="AV16" i="1"/>
  <c r="AW16" i="1"/>
  <c r="AX16" i="1"/>
  <c r="AY16" i="1"/>
  <c r="AZ16" i="1"/>
  <c r="BA16" i="1"/>
  <c r="BO16" i="1"/>
  <c r="BP16" i="1"/>
  <c r="BQ16" i="1"/>
  <c r="BR16" i="1"/>
  <c r="BS16" i="1"/>
  <c r="BT16" i="1"/>
  <c r="BU16" i="1"/>
  <c r="BV16" i="1"/>
  <c r="BW16" i="1"/>
  <c r="BZ16" i="1"/>
  <c r="CA16" i="1"/>
  <c r="CB16" i="1"/>
  <c r="CC16" i="1"/>
  <c r="CE16" i="1"/>
  <c r="CW16" i="1"/>
  <c r="CX16" i="1"/>
  <c r="CY16" i="1"/>
  <c r="CZ16" i="1"/>
  <c r="DA16" i="1"/>
  <c r="DB16" i="1"/>
  <c r="DC16" i="1"/>
  <c r="DD16" i="1"/>
  <c r="DE16" i="1"/>
  <c r="CH16" i="1"/>
  <c r="CI16" i="1"/>
  <c r="CJ16" i="1"/>
  <c r="CK16" i="1"/>
  <c r="CL16" i="1"/>
  <c r="CM16" i="1"/>
  <c r="CN16" i="1"/>
  <c r="CO16" i="1"/>
  <c r="CP16" i="1"/>
  <c r="CR16" i="1"/>
  <c r="CT16" i="1"/>
  <c r="FK16" i="1"/>
  <c r="FL16" i="1"/>
  <c r="FN16" i="1"/>
  <c r="FO16" i="1"/>
  <c r="FP16" i="1"/>
  <c r="FQ16" i="1"/>
  <c r="FT16" i="1"/>
  <c r="FV16" i="1"/>
  <c r="FW16" i="1"/>
  <c r="FX16" i="1"/>
  <c r="FY16" i="1"/>
  <c r="FZ16" i="1"/>
  <c r="GC16" i="1"/>
  <c r="GE16" i="1"/>
  <c r="GF16" i="1"/>
  <c r="GG16" i="1"/>
  <c r="GH16" i="1"/>
  <c r="GI16" i="1"/>
  <c r="GJ16" i="1"/>
  <c r="DH16" i="1"/>
  <c r="DJ16" i="1"/>
  <c r="DK16" i="1"/>
  <c r="DL16" i="1"/>
  <c r="DM16" i="1"/>
  <c r="DN16" i="1"/>
  <c r="DO16" i="1"/>
  <c r="DP16" i="1"/>
  <c r="DQ16" i="1"/>
  <c r="DR16" i="1"/>
  <c r="DS16" i="1"/>
  <c r="DU16" i="1"/>
  <c r="DV16" i="1"/>
  <c r="DW16" i="1"/>
  <c r="DX16" i="1"/>
  <c r="DY16" i="1"/>
  <c r="DZ16" i="1"/>
  <c r="EA16" i="1"/>
  <c r="EB16" i="1"/>
  <c r="EC16" i="1"/>
  <c r="EF16" i="1"/>
  <c r="EG16" i="1"/>
  <c r="EH16" i="1"/>
  <c r="EI16" i="1"/>
  <c r="EJ16" i="1"/>
  <c r="EK16" i="1"/>
  <c r="EL16" i="1"/>
  <c r="EM16" i="1"/>
  <c r="EP16" i="1"/>
  <c r="EQ16" i="1"/>
  <c r="ER16" i="1"/>
  <c r="ES16" i="1"/>
  <c r="ET16" i="1"/>
  <c r="EU16" i="1"/>
  <c r="EV16" i="1"/>
  <c r="EW16" i="1"/>
  <c r="EX16" i="1"/>
  <c r="FA16" i="1"/>
  <c r="FB16" i="1"/>
  <c r="FC16" i="1"/>
  <c r="FD16" i="1"/>
  <c r="FE16" i="1"/>
  <c r="FF16" i="1"/>
  <c r="FG16" i="1"/>
  <c r="FH16" i="1"/>
  <c r="FI16" i="1"/>
  <c r="L20" i="1"/>
  <c r="L22" i="1" s="1"/>
  <c r="M20" i="1"/>
  <c r="M22" i="1" s="1"/>
  <c r="O20" i="1"/>
  <c r="O22" i="1" s="1"/>
  <c r="P20" i="1"/>
  <c r="P22" i="1" s="1"/>
  <c r="Q20" i="1"/>
  <c r="Q22" i="1" s="1"/>
  <c r="R20" i="1"/>
  <c r="R22" i="1" s="1"/>
  <c r="S20" i="1"/>
  <c r="S22" i="1" s="1"/>
  <c r="T20" i="1"/>
  <c r="C20" i="1"/>
  <c r="C22" i="1" s="1"/>
  <c r="D20" i="1"/>
  <c r="D22" i="1" s="1"/>
  <c r="G20" i="1"/>
  <c r="G22" i="1" s="1"/>
  <c r="H20" i="1"/>
  <c r="H22" i="1" s="1"/>
  <c r="I20" i="1"/>
  <c r="I22" i="1" s="1"/>
  <c r="AH20" i="1"/>
  <c r="AH22" i="1" s="1"/>
  <c r="AI20" i="1"/>
  <c r="AI22" i="1" s="1"/>
  <c r="AJ20" i="1"/>
  <c r="AJ22" i="1" s="1"/>
  <c r="AK20" i="1"/>
  <c r="AK22" i="1" s="1"/>
  <c r="AL20" i="1"/>
  <c r="AL22" i="1" s="1"/>
  <c r="AM20" i="1"/>
  <c r="AM22" i="1" s="1"/>
  <c r="AN20" i="1"/>
  <c r="AN22" i="1" s="1"/>
  <c r="AO22" i="1"/>
  <c r="AP20" i="1"/>
  <c r="AP22" i="1" s="1"/>
  <c r="AQ20" i="1"/>
  <c r="AQ22" i="1" s="1"/>
  <c r="AR20" i="1"/>
  <c r="AR22" i="1" s="1"/>
  <c r="BD20" i="1"/>
  <c r="BD22" i="1" s="1"/>
  <c r="BE20" i="1"/>
  <c r="BE22" i="1" s="1"/>
  <c r="BF20" i="1"/>
  <c r="BF22" i="1" s="1"/>
  <c r="BG20" i="1"/>
  <c r="BH20" i="1"/>
  <c r="BH22" i="1" s="1"/>
  <c r="BI20" i="1"/>
  <c r="BI22" i="1" s="1"/>
  <c r="BJ20" i="1"/>
  <c r="BJ22" i="1" s="1"/>
  <c r="BK20" i="1"/>
  <c r="BK22" i="1" s="1"/>
  <c r="W20" i="1"/>
  <c r="W22" i="1" s="1"/>
  <c r="X20" i="1"/>
  <c r="X22" i="1" s="1"/>
  <c r="Y20" i="1"/>
  <c r="Y22" i="1" s="1"/>
  <c r="Z20" i="1"/>
  <c r="AA20" i="1"/>
  <c r="AA22" i="1" s="1"/>
  <c r="AB20" i="1"/>
  <c r="AB22" i="1" s="1"/>
  <c r="AC20" i="1"/>
  <c r="AC22" i="1" s="1"/>
  <c r="AD20" i="1"/>
  <c r="AD22" i="1" s="1"/>
  <c r="AE20" i="1"/>
  <c r="AE22" i="1" s="1"/>
  <c r="AU20" i="1"/>
  <c r="AU22" i="1" s="1"/>
  <c r="AV20" i="1"/>
  <c r="AV22" i="1" s="1"/>
  <c r="AW20" i="1"/>
  <c r="AW22" i="1" s="1"/>
  <c r="AX20" i="1"/>
  <c r="AX22" i="1" s="1"/>
  <c r="AY20" i="1"/>
  <c r="AY22" i="1" s="1"/>
  <c r="AZ20" i="1"/>
  <c r="AZ22" i="1" s="1"/>
  <c r="BA20" i="1"/>
  <c r="BA22" i="1" s="1"/>
  <c r="BO20" i="1"/>
  <c r="BO22" i="1" s="1"/>
  <c r="BP20" i="1"/>
  <c r="BP22" i="1" s="1"/>
  <c r="BQ20" i="1"/>
  <c r="BQ22" i="1" s="1"/>
  <c r="BR20" i="1"/>
  <c r="BS20" i="1"/>
  <c r="BS22" i="1" s="1"/>
  <c r="BT20" i="1"/>
  <c r="BT22" i="1" s="1"/>
  <c r="BU20" i="1"/>
  <c r="BU22" i="1" s="1"/>
  <c r="BV20" i="1"/>
  <c r="BV22" i="1" s="1"/>
  <c r="BW20" i="1"/>
  <c r="BW22" i="1" s="1"/>
  <c r="BZ20" i="1"/>
  <c r="BZ22" i="1" s="1"/>
  <c r="CA20" i="1"/>
  <c r="CA22" i="1" s="1"/>
  <c r="CB20" i="1"/>
  <c r="CB22" i="1" s="1"/>
  <c r="CC20" i="1"/>
  <c r="CC22" i="1" s="1"/>
  <c r="CE20" i="1"/>
  <c r="CE22" i="1" s="1"/>
  <c r="CW20" i="1"/>
  <c r="CW22" i="1" s="1"/>
  <c r="CX20" i="1"/>
  <c r="CX22" i="1" s="1"/>
  <c r="CY20" i="1"/>
  <c r="CY22" i="1" s="1"/>
  <c r="CZ20" i="1"/>
  <c r="CZ22" i="1" s="1"/>
  <c r="DA20" i="1"/>
  <c r="DA22" i="1" s="1"/>
  <c r="DB20" i="1"/>
  <c r="DB22" i="1" s="1"/>
  <c r="DC20" i="1"/>
  <c r="DC22" i="1" s="1"/>
  <c r="DD20" i="1"/>
  <c r="DD22" i="1" s="1"/>
  <c r="DE20" i="1"/>
  <c r="DE22" i="1" s="1"/>
  <c r="CH20" i="1"/>
  <c r="CH22" i="1" s="1"/>
  <c r="CI20" i="1"/>
  <c r="CI22" i="1" s="1"/>
  <c r="CJ20" i="1"/>
  <c r="CJ22" i="1" s="1"/>
  <c r="CK20" i="1"/>
  <c r="CK22" i="1" s="1"/>
  <c r="CL20" i="1"/>
  <c r="CL22" i="1" s="1"/>
  <c r="CM20" i="1"/>
  <c r="CM22" i="1" s="1"/>
  <c r="CN20" i="1"/>
  <c r="CN22" i="1" s="1"/>
  <c r="CO20" i="1"/>
  <c r="CO22" i="1" s="1"/>
  <c r="CP20" i="1"/>
  <c r="CP22" i="1" s="1"/>
  <c r="CR20" i="1"/>
  <c r="CR22" i="1" s="1"/>
  <c r="CT20" i="1"/>
  <c r="CT22" i="1" s="1"/>
  <c r="FK20" i="1"/>
  <c r="FK22" i="1" s="1"/>
  <c r="FL20" i="1"/>
  <c r="FL22" i="1" s="1"/>
  <c r="FM20" i="1"/>
  <c r="FM22" i="1" s="1"/>
  <c r="FN22" i="1"/>
  <c r="FO20" i="1"/>
  <c r="FO22" i="1" s="1"/>
  <c r="FP20" i="1"/>
  <c r="FP22" i="1" s="1"/>
  <c r="FQ20" i="1"/>
  <c r="FQ22" i="1" s="1"/>
  <c r="FT20" i="1"/>
  <c r="FT22" i="1" s="1"/>
  <c r="FU20" i="1"/>
  <c r="FU22" i="1" s="1"/>
  <c r="FV20" i="1"/>
  <c r="FV22" i="1" s="1"/>
  <c r="FW20" i="1"/>
  <c r="FW22" i="1" s="1"/>
  <c r="FX20" i="1"/>
  <c r="FX22" i="1" s="1"/>
  <c r="FY20" i="1"/>
  <c r="FY22" i="1" s="1"/>
  <c r="FZ20" i="1"/>
  <c r="FZ22" i="1" s="1"/>
  <c r="GC20" i="1"/>
  <c r="GC22" i="1" s="1"/>
  <c r="GD20" i="1"/>
  <c r="GD22" i="1" s="1"/>
  <c r="GE20" i="1"/>
  <c r="GE22" i="1" s="1"/>
  <c r="GF20" i="1"/>
  <c r="GF22" i="1" s="1"/>
  <c r="GG20" i="1"/>
  <c r="GG22" i="1" s="1"/>
  <c r="GH20" i="1"/>
  <c r="GH22" i="1" s="1"/>
  <c r="GI20" i="1"/>
  <c r="GI22" i="1" s="1"/>
  <c r="GJ20" i="1"/>
  <c r="GJ22" i="1" s="1"/>
  <c r="DH20" i="1"/>
  <c r="DH22" i="1" s="1"/>
  <c r="DI20" i="1"/>
  <c r="DJ20" i="1"/>
  <c r="DK20" i="1"/>
  <c r="DK22" i="1" s="1"/>
  <c r="DL20" i="1"/>
  <c r="DL22" i="1" s="1"/>
  <c r="DM20" i="1"/>
  <c r="DM22" i="1" s="1"/>
  <c r="DN20" i="1"/>
  <c r="DO20" i="1"/>
  <c r="DO22" i="1" s="1"/>
  <c r="DP20" i="1"/>
  <c r="DP22" i="1" s="1"/>
  <c r="DQ20" i="1"/>
  <c r="DQ22" i="1" s="1"/>
  <c r="DR20" i="1"/>
  <c r="DR22" i="1" s="1"/>
  <c r="DU20" i="1"/>
  <c r="DU22" i="1" s="1"/>
  <c r="DV20" i="1"/>
  <c r="DV22" i="1" s="1"/>
  <c r="DW20" i="1"/>
  <c r="DW22" i="1" s="1"/>
  <c r="DX20" i="1"/>
  <c r="DX22" i="1" s="1"/>
  <c r="DY20" i="1"/>
  <c r="DY22" i="1" s="1"/>
  <c r="DZ20" i="1"/>
  <c r="DZ22" i="1" s="1"/>
  <c r="EA20" i="1"/>
  <c r="EA22" i="1" s="1"/>
  <c r="EB20" i="1"/>
  <c r="EB22" i="1" s="1"/>
  <c r="EC20" i="1"/>
  <c r="EC22" i="1" s="1"/>
  <c r="EF20" i="1"/>
  <c r="EF22" i="1" s="1"/>
  <c r="EG20" i="1"/>
  <c r="EG22" i="1" s="1"/>
  <c r="EH20" i="1"/>
  <c r="EH22" i="1" s="1"/>
  <c r="EI20" i="1"/>
  <c r="EI22" i="1" s="1"/>
  <c r="EJ20" i="1"/>
  <c r="EJ22" i="1" s="1"/>
  <c r="EK20" i="1"/>
  <c r="EK22" i="1" s="1"/>
  <c r="EL20" i="1"/>
  <c r="EL22" i="1" s="1"/>
  <c r="EM20" i="1"/>
  <c r="EM22" i="1" s="1"/>
  <c r="EP20" i="1"/>
  <c r="EP22" i="1" s="1"/>
  <c r="EQ20" i="1"/>
  <c r="EQ22" i="1" s="1"/>
  <c r="ER20" i="1"/>
  <c r="ER22" i="1" s="1"/>
  <c r="ES20" i="1"/>
  <c r="ES22" i="1" s="1"/>
  <c r="ET20" i="1"/>
  <c r="ET22" i="1" s="1"/>
  <c r="EU20" i="1"/>
  <c r="EU22" i="1" s="1"/>
  <c r="EV20" i="1"/>
  <c r="EV22" i="1" s="1"/>
  <c r="EW20" i="1"/>
  <c r="EW22" i="1" s="1"/>
  <c r="EX20" i="1"/>
  <c r="EX22" i="1" s="1"/>
  <c r="FA20" i="1"/>
  <c r="FA22" i="1" s="1"/>
  <c r="FB20" i="1"/>
  <c r="FB22" i="1" s="1"/>
  <c r="FC20" i="1"/>
  <c r="FC22" i="1" s="1"/>
  <c r="FD20" i="1"/>
  <c r="FD22" i="1" s="1"/>
  <c r="FE20" i="1"/>
  <c r="FE22" i="1" s="1"/>
  <c r="FF20" i="1"/>
  <c r="FF22" i="1" s="1"/>
  <c r="FG20" i="1"/>
  <c r="FG22" i="1" s="1"/>
  <c r="FH20" i="1"/>
  <c r="FH22" i="1" s="1"/>
  <c r="E22" i="1"/>
  <c r="F22" i="1"/>
  <c r="AS22" i="1"/>
  <c r="AT22" i="1"/>
  <c r="BG22" i="1"/>
  <c r="BL22" i="1"/>
  <c r="BM22" i="1"/>
  <c r="Z22" i="1"/>
  <c r="AF22" i="1"/>
  <c r="BN22" i="1"/>
  <c r="BB22" i="1"/>
  <c r="BC22" i="1"/>
  <c r="BR22" i="1"/>
  <c r="BX22" i="1"/>
  <c r="BY22" i="1"/>
  <c r="CF22" i="1"/>
  <c r="CG22" i="1"/>
  <c r="CU22" i="1"/>
  <c r="FR22" i="1"/>
  <c r="FS22" i="1"/>
  <c r="GA22" i="1"/>
  <c r="GB22" i="1"/>
  <c r="DS22" i="1"/>
  <c r="ED22" i="1"/>
  <c r="EE22" i="1"/>
  <c r="EN22" i="1"/>
  <c r="EO22" i="1"/>
  <c r="EY22" i="1"/>
  <c r="EZ22" i="1"/>
  <c r="FI22" i="1"/>
  <c r="DB9" i="1" l="1"/>
  <c r="DB8" i="1"/>
  <c r="EV9" i="1"/>
  <c r="EV8" i="1"/>
  <c r="EI9" i="1"/>
  <c r="EI8" i="1"/>
  <c r="FL9" i="1"/>
  <c r="FL8" i="1"/>
  <c r="GC9" i="1"/>
  <c r="GC8" i="1"/>
  <c r="FF9" i="1"/>
  <c r="FF8" i="1"/>
  <c r="EJ8" i="1"/>
  <c r="EJ9" i="1"/>
  <c r="DY8" i="1"/>
  <c r="DY9" i="1"/>
  <c r="DD9" i="1"/>
  <c r="DD8" i="1"/>
  <c r="FU8" i="1"/>
  <c r="FU9" i="1"/>
  <c r="EP9" i="1"/>
  <c r="EP8" i="1"/>
  <c r="EX9" i="1"/>
  <c r="EX8" i="1"/>
  <c r="EK8" i="1"/>
  <c r="EK9" i="1"/>
  <c r="DE9" i="1"/>
  <c r="DE8" i="1"/>
  <c r="FV9" i="1"/>
  <c r="FV8" i="1"/>
  <c r="CX9" i="1"/>
  <c r="CX8" i="1"/>
  <c r="GF8" i="1"/>
  <c r="GF9" i="1"/>
  <c r="FA9" i="1"/>
  <c r="FA8" i="1"/>
  <c r="EB9" i="1"/>
  <c r="EB8" i="1"/>
  <c r="CH9" i="1"/>
  <c r="CH8" i="1"/>
  <c r="FK8" i="1"/>
  <c r="FK9" i="1"/>
  <c r="GJ8" i="1"/>
  <c r="GJ9" i="1"/>
  <c r="FE9" i="1"/>
  <c r="FE8" i="1"/>
  <c r="DX8" i="1"/>
  <c r="DX9" i="1"/>
  <c r="DC8" i="1"/>
  <c r="DC9" i="1"/>
  <c r="FT8" i="1"/>
  <c r="FT9" i="1"/>
  <c r="EW9" i="1"/>
  <c r="EW8" i="1"/>
  <c r="FM8" i="1"/>
  <c r="FM9" i="1"/>
  <c r="GD8" i="1"/>
  <c r="GD9" i="1"/>
  <c r="FG9" i="1"/>
  <c r="FG8" i="1"/>
  <c r="DZ9" i="1"/>
  <c r="DZ8" i="1"/>
  <c r="CW8" i="1"/>
  <c r="CW9" i="1"/>
  <c r="FN9" i="1"/>
  <c r="FN8" i="1"/>
  <c r="GE8" i="1"/>
  <c r="GE9" i="1"/>
  <c r="EQ9" i="1"/>
  <c r="EQ8" i="1"/>
  <c r="FH9" i="1"/>
  <c r="FH8" i="1"/>
  <c r="EL8" i="1"/>
  <c r="EL9" i="1"/>
  <c r="EA9" i="1"/>
  <c r="EA8" i="1"/>
  <c r="FW8" i="1"/>
  <c r="FW9" i="1"/>
  <c r="ER9" i="1"/>
  <c r="ER8" i="1"/>
  <c r="FI9" i="1"/>
  <c r="FI8" i="1"/>
  <c r="EM8" i="1"/>
  <c r="EM9" i="1"/>
  <c r="CY9" i="1"/>
  <c r="CY8" i="1"/>
  <c r="FO8" i="1"/>
  <c r="FO9" i="1"/>
  <c r="FX8" i="1"/>
  <c r="FX9" i="1"/>
  <c r="GG9" i="1"/>
  <c r="GG8" i="1"/>
  <c r="ES9" i="1"/>
  <c r="ES8" i="1"/>
  <c r="FB8" i="1"/>
  <c r="FB9" i="1"/>
  <c r="EF9" i="1"/>
  <c r="EF8" i="1"/>
  <c r="EC9" i="1"/>
  <c r="EC8" i="1"/>
  <c r="CZ9" i="1"/>
  <c r="CZ8" i="1"/>
  <c r="FP8" i="1"/>
  <c r="FP9" i="1"/>
  <c r="FY9" i="1"/>
  <c r="FY8" i="1"/>
  <c r="GH8" i="1"/>
  <c r="GH9" i="1"/>
  <c r="ET9" i="1"/>
  <c r="ET8" i="1"/>
  <c r="FC9" i="1"/>
  <c r="FC8" i="1"/>
  <c r="EG9" i="1"/>
  <c r="EG8" i="1"/>
  <c r="DV8" i="1"/>
  <c r="DV9" i="1"/>
  <c r="DA9" i="1"/>
  <c r="DA8" i="1"/>
  <c r="FQ8" i="1"/>
  <c r="FQ9" i="1"/>
  <c r="FZ8" i="1"/>
  <c r="FZ9" i="1"/>
  <c r="GI9" i="1"/>
  <c r="GI8" i="1"/>
  <c r="EU9" i="1"/>
  <c r="EU8" i="1"/>
  <c r="FD9" i="1"/>
  <c r="FD8" i="1"/>
  <c r="EH8" i="1"/>
  <c r="EH9" i="1"/>
  <c r="DW8" i="1"/>
  <c r="DW9" i="1"/>
  <c r="CO9" i="1"/>
  <c r="CO8" i="1"/>
  <c r="CR9" i="1"/>
  <c r="CR8" i="1"/>
  <c r="CT8" i="1"/>
  <c r="CT9" i="1"/>
  <c r="CK8" i="1"/>
  <c r="CK9" i="1"/>
  <c r="CN9" i="1"/>
  <c r="CN8" i="1"/>
  <c r="CP8" i="1"/>
  <c r="CP9" i="1"/>
  <c r="CL9" i="1"/>
  <c r="CL8" i="1"/>
  <c r="CM9" i="1"/>
  <c r="CM8" i="1"/>
  <c r="CJ9" i="1"/>
  <c r="CJ8" i="1"/>
  <c r="CC9" i="1"/>
  <c r="CC8" i="1"/>
  <c r="BG9" i="1"/>
  <c r="BG8" i="1"/>
  <c r="Y9" i="1"/>
  <c r="Y8" i="1"/>
  <c r="BO9" i="1"/>
  <c r="BO8" i="1"/>
  <c r="BW9" i="1"/>
  <c r="BW8" i="1"/>
  <c r="BI9" i="1"/>
  <c r="BI8" i="1"/>
  <c r="AA9" i="1"/>
  <c r="AA8" i="1"/>
  <c r="BQ9" i="1"/>
  <c r="BQ8" i="1"/>
  <c r="BZ9" i="1"/>
  <c r="BZ8" i="1"/>
  <c r="BJ8" i="1"/>
  <c r="BJ9" i="1"/>
  <c r="AB9" i="1"/>
  <c r="AB8" i="1"/>
  <c r="BR9" i="1"/>
  <c r="BR8" i="1"/>
  <c r="CA9" i="1"/>
  <c r="CA8" i="1"/>
  <c r="BK9" i="1"/>
  <c r="BK8" i="1"/>
  <c r="AC8" i="1"/>
  <c r="AC9" i="1"/>
  <c r="BS9" i="1"/>
  <c r="BS8" i="1"/>
  <c r="CB9" i="1"/>
  <c r="CB8" i="1"/>
  <c r="BH9" i="1"/>
  <c r="BH8" i="1"/>
  <c r="Z9" i="1"/>
  <c r="Z8" i="1"/>
  <c r="BP9" i="1"/>
  <c r="BP8" i="1"/>
  <c r="BD9" i="1"/>
  <c r="BD8" i="1"/>
  <c r="AD9" i="1"/>
  <c r="AD8" i="1"/>
  <c r="BT9" i="1"/>
  <c r="BT8" i="1"/>
  <c r="BE9" i="1"/>
  <c r="BE8" i="1"/>
  <c r="W9" i="1"/>
  <c r="W8" i="1"/>
  <c r="AE9" i="1"/>
  <c r="AE8" i="1"/>
  <c r="BU9" i="1"/>
  <c r="BU8" i="1"/>
  <c r="CE8" i="1"/>
  <c r="CE9" i="1"/>
  <c r="BF9" i="1"/>
  <c r="BF8" i="1"/>
  <c r="X9" i="1"/>
  <c r="X8" i="1"/>
  <c r="BV9" i="1"/>
  <c r="BV8" i="1"/>
  <c r="AV8" i="1"/>
  <c r="AW8" i="1"/>
  <c r="AX8" i="1"/>
  <c r="AY8" i="1"/>
  <c r="AZ8" i="1"/>
  <c r="BA8" i="1"/>
  <c r="AU8" i="1"/>
  <c r="AH9" i="1"/>
  <c r="AH8" i="1"/>
  <c r="C8" i="1"/>
  <c r="AI9" i="1"/>
  <c r="AI8" i="1"/>
  <c r="AP9" i="1"/>
  <c r="AP8" i="1"/>
  <c r="D8" i="1"/>
  <c r="AJ9" i="1"/>
  <c r="AJ8" i="1"/>
  <c r="AQ9" i="1"/>
  <c r="AQ8" i="1"/>
  <c r="E8" i="1"/>
  <c r="AK9" i="1"/>
  <c r="AK8" i="1"/>
  <c r="AR9" i="1"/>
  <c r="AR8" i="1"/>
  <c r="G8" i="1"/>
  <c r="AL9" i="1"/>
  <c r="AL8" i="1"/>
  <c r="H8" i="1"/>
  <c r="AM8" i="1"/>
  <c r="AM9" i="1"/>
  <c r="I8" i="1"/>
  <c r="AN8" i="1"/>
  <c r="AN9" i="1"/>
  <c r="AO8" i="1"/>
  <c r="AO9" i="1"/>
</calcChain>
</file>

<file path=xl/sharedStrings.xml><?xml version="1.0" encoding="utf-8"?>
<sst xmlns="http://schemas.openxmlformats.org/spreadsheetml/2006/main" count="52" uniqueCount="52">
  <si>
    <t>Oh14</t>
  </si>
  <si>
    <t>Age</t>
  </si>
  <si>
    <t>MAT I</t>
  </si>
  <si>
    <t>SL curve T</t>
  </si>
  <si>
    <t>LER</t>
  </si>
  <si>
    <t>T min</t>
  </si>
  <si>
    <t>T max</t>
  </si>
  <si>
    <t>I min</t>
  </si>
  <si>
    <t>I max</t>
  </si>
  <si>
    <t>LER min</t>
  </si>
  <si>
    <t>LER max</t>
  </si>
  <si>
    <t>Age dev</t>
  </si>
  <si>
    <t>Elevation wrt MSL, D</t>
  </si>
  <si>
    <t>PR3B</t>
  </si>
  <si>
    <t>PR6</t>
  </si>
  <si>
    <t>PR3</t>
  </si>
  <si>
    <t>PR5</t>
  </si>
  <si>
    <t>A4-5-7</t>
  </si>
  <si>
    <t>PL1</t>
  </si>
  <si>
    <t>PL4</t>
  </si>
  <si>
    <t>A11</t>
  </si>
  <si>
    <t>A15</t>
  </si>
  <si>
    <t>A17</t>
  </si>
  <si>
    <t>A16&amp;18</t>
  </si>
  <si>
    <t>A19</t>
  </si>
  <si>
    <t>total compaction for clastic seds</t>
  </si>
  <si>
    <t>total compaction for peat/org mud</t>
  </si>
  <si>
    <t>A2</t>
  </si>
  <si>
    <t>A6</t>
  </si>
  <si>
    <t>PR7</t>
  </si>
  <si>
    <t>Oh2 &amp; 24</t>
  </si>
  <si>
    <t>LER no compaction</t>
  </si>
  <si>
    <t>Thickness added</t>
  </si>
  <si>
    <t>Total inferred decompacted thickness of each unit</t>
  </si>
  <si>
    <t>Amount compaction of each unit</t>
  </si>
  <si>
    <t>PH3,5A</t>
  </si>
  <si>
    <t>Depth, D</t>
  </si>
  <si>
    <t>Inferred compaction, C (= amount spot has subsided since it was deposited due to compaction beneath)</t>
  </si>
  <si>
    <t>Progressive backstripping</t>
  </si>
  <si>
    <t>.</t>
  </si>
  <si>
    <t>dating suspect as oldest tephra is not Waimihia as inferred</t>
  </si>
  <si>
    <t>Bruce W Hayward, Hugh R. Grenfell, Ashwaq T. Sabaa, Kate J. Clark, Ursula A. Cochran, Laura Wallace and Alan S. Palmer</t>
  </si>
  <si>
    <t>Supplementary File 7. Workings for the calculation of Land Elevation Records for selected Holocene cores, Ahuriri Inlet, Hawkes Bay.</t>
  </si>
  <si>
    <t>Salt-marsh foraminiferal record of ten large Holocene (last 7500 yrs) earthquakes on a subducting plate margin, Hawkes Bay, New Zealand</t>
  </si>
  <si>
    <t>Colour</t>
  </si>
  <si>
    <t>red</t>
  </si>
  <si>
    <t>grey</t>
  </si>
  <si>
    <t>black</t>
  </si>
  <si>
    <t>blue</t>
  </si>
  <si>
    <t>orange</t>
  </si>
  <si>
    <t>green</t>
  </si>
  <si>
    <t>purple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</si>
</sst>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rgb="FFFF0000"/>
      <name val="Arial"/>
      <family val="2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6"/>
      <color theme="1"/>
      <name val="Times New Roman"/>
      <family val="1"/>
    </font>
    <font>
      <sz val="11"/>
      <color theme="7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A86ED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2" fontId="2" fillId="0" borderId="0" xfId="0" applyNumberFormat="1" applyFont="1"/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0" fillId="2" borderId="0" xfId="0" applyFill="1"/>
    <xf numFmtId="0" fontId="0" fillId="0" borderId="0" xfId="0" applyFill="1"/>
    <xf numFmtId="0" fontId="0" fillId="3" borderId="0" xfId="0" applyFill="1"/>
    <xf numFmtId="0" fontId="4" fillId="0" borderId="0" xfId="0" applyFont="1"/>
    <xf numFmtId="0" fontId="5" fillId="0" borderId="0" xfId="0" applyFont="1"/>
    <xf numFmtId="0" fontId="5" fillId="3" borderId="0" xfId="0" applyFont="1" applyFill="1"/>
    <xf numFmtId="0" fontId="6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2" fontId="10" fillId="0" borderId="0" xfId="0" applyNumberFormat="1" applyFont="1"/>
    <xf numFmtId="0" fontId="8" fillId="3" borderId="0" xfId="0" applyFont="1" applyFill="1"/>
    <xf numFmtId="0" fontId="7" fillId="3" borderId="0" xfId="0" applyFont="1" applyFill="1"/>
    <xf numFmtId="2" fontId="7" fillId="3" borderId="0" xfId="0" applyNumberFormat="1" applyFont="1" applyFill="1"/>
    <xf numFmtId="0" fontId="11" fillId="0" borderId="0" xfId="0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86ED4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chartsheet" Target="chartsheets/sheet11.xml"/><Relationship Id="rId18" Type="http://schemas.openxmlformats.org/officeDocument/2006/relationships/chartsheet" Target="chartsheets/sheet16.xml"/><Relationship Id="rId3" Type="http://schemas.openxmlformats.org/officeDocument/2006/relationships/chartsheet" Target="chartsheets/sheet1.xml"/><Relationship Id="rId21" Type="http://schemas.openxmlformats.org/officeDocument/2006/relationships/theme" Target="theme/theme1.xml"/><Relationship Id="rId7" Type="http://schemas.openxmlformats.org/officeDocument/2006/relationships/chartsheet" Target="chartsheets/sheet5.xml"/><Relationship Id="rId12" Type="http://schemas.openxmlformats.org/officeDocument/2006/relationships/chartsheet" Target="chartsheets/sheet10.xml"/><Relationship Id="rId17" Type="http://schemas.openxmlformats.org/officeDocument/2006/relationships/chartsheet" Target="chartsheets/sheet15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4.xml"/><Relationship Id="rId20" Type="http://schemas.openxmlformats.org/officeDocument/2006/relationships/chartsheet" Target="chartsheets/sheet18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9.xml"/><Relationship Id="rId24" Type="http://schemas.openxmlformats.org/officeDocument/2006/relationships/calcChain" Target="calcChain.xml"/><Relationship Id="rId5" Type="http://schemas.openxmlformats.org/officeDocument/2006/relationships/chartsheet" Target="chartsheets/sheet3.xml"/><Relationship Id="rId15" Type="http://schemas.openxmlformats.org/officeDocument/2006/relationships/chartsheet" Target="chartsheets/sheet13.xml"/><Relationship Id="rId23" Type="http://schemas.openxmlformats.org/officeDocument/2006/relationships/sharedStrings" Target="sharedStrings.xml"/><Relationship Id="rId10" Type="http://schemas.openxmlformats.org/officeDocument/2006/relationships/chartsheet" Target="chartsheets/sheet8.xml"/><Relationship Id="rId19" Type="http://schemas.openxmlformats.org/officeDocument/2006/relationships/chartsheet" Target="chartsheets/sheet17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Relationship Id="rId14" Type="http://schemas.openxmlformats.org/officeDocument/2006/relationships/chartsheet" Target="chartsheets/sheet12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DATA!$C$2:$I$2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700</c:v>
                </c:pt>
                <c:pt idx="5">
                  <c:v>3300</c:v>
                </c:pt>
                <c:pt idx="6">
                  <c:v>4000</c:v>
                </c:pt>
              </c:numCache>
            </c:numRef>
          </c:xVal>
          <c:yVal>
            <c:numRef>
              <c:f>DATA!$C$3:$I$3</c:f>
              <c:numCache>
                <c:formatCode>General</c:formatCode>
                <c:ptCount val="7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1.1000000000000001</c:v>
                </c:pt>
                <c:pt idx="4">
                  <c:v>0.9</c:v>
                </c:pt>
                <c:pt idx="5">
                  <c:v>-1</c:v>
                </c:pt>
                <c:pt idx="6">
                  <c:v>-1.5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A86ED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DATA!$C$2:$I$2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700</c:v>
                </c:pt>
                <c:pt idx="5">
                  <c:v>3300</c:v>
                </c:pt>
                <c:pt idx="6">
                  <c:v>4000</c:v>
                </c:pt>
              </c:numCache>
            </c:numRef>
          </c:xVal>
          <c:yVal>
            <c:numRef>
              <c:f>DATA!$C$4:$I$4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-1.6</c:v>
                </c:pt>
                <c:pt idx="4">
                  <c:v>-2</c:v>
                </c:pt>
                <c:pt idx="5">
                  <c:v>-3.95</c:v>
                </c:pt>
                <c:pt idx="6">
                  <c:v>-4.45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DATA!$C$2:$I$2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700</c:v>
                </c:pt>
                <c:pt idx="5">
                  <c:v>3300</c:v>
                </c:pt>
                <c:pt idx="6">
                  <c:v>4000</c:v>
                </c:pt>
              </c:numCache>
            </c:numRef>
          </c:xVal>
          <c:yVal>
            <c:numRef>
              <c:f>DATA!$C$5:$I$5</c:f>
              <c:numCache>
                <c:formatCode>0.00</c:formatCode>
                <c:ptCount val="7"/>
                <c:pt idx="0">
                  <c:v>2.9</c:v>
                </c:pt>
                <c:pt idx="1">
                  <c:v>3.1</c:v>
                </c:pt>
                <c:pt idx="2">
                  <c:v>1.2</c:v>
                </c:pt>
                <c:pt idx="3">
                  <c:v>-0.32</c:v>
                </c:pt>
                <c:pt idx="4">
                  <c:v>0.54</c:v>
                </c:pt>
                <c:pt idx="5">
                  <c:v>0.55000000000000004</c:v>
                </c:pt>
                <c:pt idx="6">
                  <c:v>-0.39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DATA!$C$2:$I$2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700</c:v>
                </c:pt>
                <c:pt idx="5">
                  <c:v>3300</c:v>
                </c:pt>
                <c:pt idx="6">
                  <c:v>4000</c:v>
                </c:pt>
              </c:numCache>
            </c:numRef>
          </c:xVal>
          <c:yVal>
            <c:numRef>
              <c:f>DATA!$C$6:$I$6</c:f>
              <c:numCache>
                <c:formatCode>General</c:formatCode>
                <c:ptCount val="7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-0.55000000000000004</c:v>
                </c:pt>
                <c:pt idx="4">
                  <c:v>-0.3</c:v>
                </c:pt>
                <c:pt idx="5">
                  <c:v>1.5</c:v>
                </c:pt>
                <c:pt idx="6">
                  <c:v>1.5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DATA!$C$2:$I$2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700</c:v>
                </c:pt>
                <c:pt idx="5">
                  <c:v>3300</c:v>
                </c:pt>
                <c:pt idx="6">
                  <c:v>4000</c:v>
                </c:pt>
              </c:numCache>
            </c:numRef>
          </c:xVal>
          <c:yVal>
            <c:numRef>
              <c:f>DATA!$C$7:$I$7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0.4</c:v>
                </c:pt>
                <c:pt idx="4">
                  <c:v>0.65</c:v>
                </c:pt>
                <c:pt idx="5">
                  <c:v>0.75</c:v>
                </c:pt>
                <c:pt idx="6">
                  <c:v>0.8</c:v>
                </c:pt>
              </c:numCache>
            </c:numRef>
          </c:yVal>
          <c:smooth val="0"/>
        </c:ser>
        <c:ser>
          <c:idx val="5"/>
          <c:order val="5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DATA!$C$17:$I$17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100</c:v>
                  </c:pt>
                  <c:pt idx="4">
                    <c:v>50</c:v>
                  </c:pt>
                  <c:pt idx="5">
                    <c:v>150</c:v>
                  </c:pt>
                  <c:pt idx="6">
                    <c:v>500</c:v>
                  </c:pt>
                </c:numCache>
              </c:numRef>
            </c:plus>
            <c:minus>
              <c:numRef>
                <c:f>DATA!$C$17:$I$17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100</c:v>
                  </c:pt>
                  <c:pt idx="4">
                    <c:v>50</c:v>
                  </c:pt>
                  <c:pt idx="5">
                    <c:v>150</c:v>
                  </c:pt>
                  <c:pt idx="6">
                    <c:v>500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DATA!$C$16:$I$16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0.15000000000000002</c:v>
                  </c:pt>
                  <c:pt idx="2">
                    <c:v>0.55000000000000004</c:v>
                  </c:pt>
                  <c:pt idx="3">
                    <c:v>0.5</c:v>
                  </c:pt>
                  <c:pt idx="4">
                    <c:v>0.74</c:v>
                  </c:pt>
                  <c:pt idx="5">
                    <c:v>0.65</c:v>
                  </c:pt>
                  <c:pt idx="6">
                    <c:v>1</c:v>
                  </c:pt>
                </c:numCache>
              </c:numRef>
            </c:plus>
            <c:minus>
              <c:numRef>
                <c:f>DATA!$C$15:$I$15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0.15000000000000002</c:v>
                  </c:pt>
                  <c:pt idx="2">
                    <c:v>0.55000000000000004</c:v>
                  </c:pt>
                  <c:pt idx="3">
                    <c:v>0.7</c:v>
                  </c:pt>
                  <c:pt idx="4">
                    <c:v>0.45999999999999996</c:v>
                  </c:pt>
                  <c:pt idx="5">
                    <c:v>0.65</c:v>
                  </c:pt>
                  <c:pt idx="6">
                    <c:v>0.8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DATA!$C$2:$I$2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700</c:v>
                </c:pt>
                <c:pt idx="5">
                  <c:v>3300</c:v>
                </c:pt>
                <c:pt idx="6">
                  <c:v>4000</c:v>
                </c:pt>
              </c:numCache>
            </c:numRef>
          </c:xVal>
          <c:yVal>
            <c:numRef>
              <c:f>DATA!$C$9:$I$9</c:f>
              <c:numCache>
                <c:formatCode>0.00</c:formatCode>
                <c:ptCount val="7"/>
                <c:pt idx="0">
                  <c:v>-5.5</c:v>
                </c:pt>
                <c:pt idx="1">
                  <c:v>-5.5</c:v>
                </c:pt>
                <c:pt idx="2">
                  <c:v>-7.9</c:v>
                </c:pt>
                <c:pt idx="3">
                  <c:v>-8.07</c:v>
                </c:pt>
                <c:pt idx="4">
                  <c:v>-6.8100000000000005</c:v>
                </c:pt>
                <c:pt idx="5">
                  <c:v>-3.1500000000000004</c:v>
                </c:pt>
                <c:pt idx="6">
                  <c:v>-3.6399999999999997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200192"/>
        <c:axId val="325201760"/>
      </c:scatterChart>
      <c:valAx>
        <c:axId val="325200192"/>
        <c:scaling>
          <c:orientation val="minMax"/>
          <c:max val="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201760"/>
        <c:crosses val="autoZero"/>
        <c:crossBetween val="midCat"/>
      </c:valAx>
      <c:valAx>
        <c:axId val="32520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/>
                  <a:t>Elevation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200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DATA!$CW$2:$DE$2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700</c:v>
                </c:pt>
                <c:pt idx="4">
                  <c:v>1000</c:v>
                </c:pt>
                <c:pt idx="5">
                  <c:v>1200</c:v>
                </c:pt>
                <c:pt idx="6">
                  <c:v>1715</c:v>
                </c:pt>
                <c:pt idx="7">
                  <c:v>2500</c:v>
                </c:pt>
                <c:pt idx="8">
                  <c:v>3300</c:v>
                </c:pt>
              </c:numCache>
            </c:numRef>
          </c:xVal>
          <c:yVal>
            <c:numRef>
              <c:f>DATA!$CW$6:$DE$6</c:f>
              <c:numCache>
                <c:formatCode>General</c:formatCode>
                <c:ptCount val="9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-0.3</c:v>
                </c:pt>
                <c:pt idx="4">
                  <c:v>0.1</c:v>
                </c:pt>
                <c:pt idx="5">
                  <c:v>0.2</c:v>
                </c:pt>
                <c:pt idx="6">
                  <c:v>0.7</c:v>
                </c:pt>
                <c:pt idx="7">
                  <c:v>1.5</c:v>
                </c:pt>
                <c:pt idx="8">
                  <c:v>1.5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DATA!$CW$2:$DE$2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700</c:v>
                </c:pt>
                <c:pt idx="4">
                  <c:v>1000</c:v>
                </c:pt>
                <c:pt idx="5">
                  <c:v>1200</c:v>
                </c:pt>
                <c:pt idx="6">
                  <c:v>1715</c:v>
                </c:pt>
                <c:pt idx="7">
                  <c:v>2500</c:v>
                </c:pt>
                <c:pt idx="8">
                  <c:v>3300</c:v>
                </c:pt>
              </c:numCache>
            </c:numRef>
          </c:xVal>
          <c:yVal>
            <c:numRef>
              <c:f>DATA!$CW$8:$DE$8</c:f>
              <c:numCache>
                <c:formatCode>0.00</c:formatCode>
                <c:ptCount val="9"/>
                <c:pt idx="0">
                  <c:v>-5.5</c:v>
                </c:pt>
                <c:pt idx="1">
                  <c:v>-5.3999999999999995</c:v>
                </c:pt>
                <c:pt idx="2">
                  <c:v>-6.8</c:v>
                </c:pt>
                <c:pt idx="3">
                  <c:v>-6.3</c:v>
                </c:pt>
                <c:pt idx="4">
                  <c:v>-5.3</c:v>
                </c:pt>
                <c:pt idx="5">
                  <c:v>-5.3</c:v>
                </c:pt>
                <c:pt idx="6">
                  <c:v>-2.8999999999999995</c:v>
                </c:pt>
                <c:pt idx="7">
                  <c:v>-2.2599999999999998</c:v>
                </c:pt>
                <c:pt idx="8">
                  <c:v>-1.8999999999999995</c:v>
                </c:pt>
              </c:numCache>
            </c:numRef>
          </c:yVal>
          <c:smooth val="0"/>
        </c:ser>
        <c:ser>
          <c:idx val="2"/>
          <c:order val="2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DATA!$CW$17:$DE$17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250</c:v>
                  </c:pt>
                  <c:pt idx="4">
                    <c:v>250</c:v>
                  </c:pt>
                  <c:pt idx="5">
                    <c:v>200</c:v>
                  </c:pt>
                  <c:pt idx="6">
                    <c:v>50</c:v>
                  </c:pt>
                  <c:pt idx="7">
                    <c:v>500</c:v>
                  </c:pt>
                  <c:pt idx="8">
                    <c:v>100</c:v>
                  </c:pt>
                </c:numCache>
              </c:numRef>
            </c:plus>
            <c:minus>
              <c:numRef>
                <c:f>DATA!$CW$17:$DE$17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250</c:v>
                  </c:pt>
                  <c:pt idx="4">
                    <c:v>250</c:v>
                  </c:pt>
                  <c:pt idx="5">
                    <c:v>200</c:v>
                  </c:pt>
                  <c:pt idx="6">
                    <c:v>50</c:v>
                  </c:pt>
                  <c:pt idx="7">
                    <c:v>500</c:v>
                  </c:pt>
                  <c:pt idx="8">
                    <c:v>100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DATA!$CW$15:$DE$15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0.35</c:v>
                  </c:pt>
                  <c:pt idx="2">
                    <c:v>0.35</c:v>
                  </c:pt>
                  <c:pt idx="3">
                    <c:v>0.4</c:v>
                  </c:pt>
                  <c:pt idx="4">
                    <c:v>0.5</c:v>
                  </c:pt>
                  <c:pt idx="5">
                    <c:v>0.8</c:v>
                  </c:pt>
                  <c:pt idx="6">
                    <c:v>0.7</c:v>
                  </c:pt>
                  <c:pt idx="7">
                    <c:v>0.65</c:v>
                  </c:pt>
                  <c:pt idx="8">
                    <c:v>0.8</c:v>
                  </c:pt>
                </c:numCache>
              </c:numRef>
            </c:plus>
            <c:minus>
              <c:numRef>
                <c:f>DATA!$CW$16:$DE$16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0.35</c:v>
                  </c:pt>
                  <c:pt idx="2">
                    <c:v>0.35</c:v>
                  </c:pt>
                  <c:pt idx="3">
                    <c:v>0.6</c:v>
                  </c:pt>
                  <c:pt idx="4">
                    <c:v>0.5</c:v>
                  </c:pt>
                  <c:pt idx="5">
                    <c:v>0.8</c:v>
                  </c:pt>
                  <c:pt idx="6">
                    <c:v>1</c:v>
                  </c:pt>
                  <c:pt idx="7">
                    <c:v>0.75</c:v>
                  </c:pt>
                  <c:pt idx="8">
                    <c:v>0.9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DATA!$CW$2:$DE$2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700</c:v>
                </c:pt>
                <c:pt idx="4">
                  <c:v>1000</c:v>
                </c:pt>
                <c:pt idx="5">
                  <c:v>1200</c:v>
                </c:pt>
                <c:pt idx="6">
                  <c:v>1715</c:v>
                </c:pt>
                <c:pt idx="7">
                  <c:v>2500</c:v>
                </c:pt>
                <c:pt idx="8">
                  <c:v>3300</c:v>
                </c:pt>
              </c:numCache>
            </c:numRef>
          </c:xVal>
          <c:yVal>
            <c:numRef>
              <c:f>DATA!$CW$9:$DE$9</c:f>
              <c:numCache>
                <c:formatCode>0.00</c:formatCode>
                <c:ptCount val="9"/>
                <c:pt idx="0">
                  <c:v>-5.5</c:v>
                </c:pt>
                <c:pt idx="1">
                  <c:v>-5.5</c:v>
                </c:pt>
                <c:pt idx="2">
                  <c:v>-7</c:v>
                </c:pt>
                <c:pt idx="3">
                  <c:v>-6.45</c:v>
                </c:pt>
                <c:pt idx="4">
                  <c:v>-5.55</c:v>
                </c:pt>
                <c:pt idx="5">
                  <c:v>-5.55</c:v>
                </c:pt>
                <c:pt idx="6">
                  <c:v>-3.2999999999999994</c:v>
                </c:pt>
                <c:pt idx="7">
                  <c:v>-2.76</c:v>
                </c:pt>
                <c:pt idx="8">
                  <c:v>-2.6999999999999993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221464"/>
        <c:axId val="330221856"/>
      </c:scatterChart>
      <c:valAx>
        <c:axId val="330221464"/>
        <c:scaling>
          <c:orientation val="minMax"/>
          <c:max val="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221856"/>
        <c:crosses val="autoZero"/>
        <c:crossBetween val="midCat"/>
      </c:valAx>
      <c:valAx>
        <c:axId val="33022185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221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4"/>
          <c:order val="0"/>
          <c:spPr>
            <a:ln w="19050" cap="rnd">
              <a:solidFill>
                <a:schemeClr val="accent6"/>
              </a:solidFill>
              <a:prstDash val="lgDashDot"/>
              <a:round/>
            </a:ln>
            <a:effectLst/>
          </c:spPr>
          <c:marker>
            <c:symbol val="none"/>
          </c:marker>
          <c:errBars>
            <c:errDir val="x"/>
            <c:errBarType val="both"/>
            <c:errValType val="fixedVal"/>
            <c:noEndCap val="0"/>
            <c:val val="0.1"/>
            <c:spPr>
              <a:ln w="3175">
                <a:solidFill>
                  <a:srgbClr val="333333"/>
                </a:solidFill>
                <a:prstDash val="solid"/>
              </a:ln>
            </c:spPr>
          </c:errBars>
          <c:xVal>
            <c:numRef>
              <c:f>DATA!$DH$2:$DS$2</c:f>
              <c:numCache>
                <c:formatCode>General</c:formatCode>
                <c:ptCount val="12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1700</c:v>
                </c:pt>
                <c:pt idx="6">
                  <c:v>3000</c:v>
                </c:pt>
                <c:pt idx="7">
                  <c:v>4800</c:v>
                </c:pt>
                <c:pt idx="8">
                  <c:v>5600</c:v>
                </c:pt>
                <c:pt idx="9">
                  <c:v>7050</c:v>
                </c:pt>
                <c:pt idx="10">
                  <c:v>7250</c:v>
                </c:pt>
                <c:pt idx="11">
                  <c:v>7400</c:v>
                </c:pt>
              </c:numCache>
            </c:numRef>
          </c:xVal>
          <c:yVal>
            <c:numRef>
              <c:f>DATA!$DH$3:$DS$3</c:f>
              <c:numCache>
                <c:formatCode>General</c:formatCode>
                <c:ptCount val="12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-0.5</c:v>
                </c:pt>
                <c:pt idx="4">
                  <c:v>-0.65</c:v>
                </c:pt>
                <c:pt idx="5">
                  <c:v>-1.1000000000000001</c:v>
                </c:pt>
                <c:pt idx="6">
                  <c:v>-1.3</c:v>
                </c:pt>
                <c:pt idx="7">
                  <c:v>-3.2</c:v>
                </c:pt>
                <c:pt idx="8">
                  <c:v>-4.0999999999999996</c:v>
                </c:pt>
                <c:pt idx="9">
                  <c:v>-4.8</c:v>
                </c:pt>
                <c:pt idx="10">
                  <c:v>-5.0999999999999996</c:v>
                </c:pt>
                <c:pt idx="11">
                  <c:v>-5.5</c:v>
                </c:pt>
              </c:numCache>
            </c:numRef>
          </c:yVal>
          <c:smooth val="0"/>
        </c:ser>
        <c:ser>
          <c:idx val="5"/>
          <c:order val="1"/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x"/>
            <c:errBarType val="both"/>
            <c:errValType val="fixedVal"/>
            <c:noEndCap val="0"/>
            <c:val val="0.1"/>
            <c:spPr>
              <a:ln w="3175">
                <a:solidFill>
                  <a:srgbClr val="333333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DATA!$DH$14:$DS$14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0.6</c:v>
                  </c:pt>
                  <c:pt idx="4">
                    <c:v>0.45</c:v>
                  </c:pt>
                  <c:pt idx="5">
                    <c:v>0.8</c:v>
                  </c:pt>
                  <c:pt idx="6">
                    <c:v>1</c:v>
                  </c:pt>
                  <c:pt idx="7">
                    <c:v>1</c:v>
                  </c:pt>
                  <c:pt idx="8">
                    <c:v>0.4</c:v>
                  </c:pt>
                  <c:pt idx="9">
                    <c:v>0.3</c:v>
                  </c:pt>
                  <c:pt idx="10">
                    <c:v>1</c:v>
                  </c:pt>
                  <c:pt idx="11">
                    <c:v>1</c:v>
                  </c:pt>
                </c:numCache>
              </c:numRef>
            </c:plus>
            <c:minus>
              <c:numRef>
                <c:f>DATA!$DH$13:$DS$13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0.7</c:v>
                  </c:pt>
                  <c:pt idx="4">
                    <c:v>0.9</c:v>
                  </c:pt>
                  <c:pt idx="5">
                    <c:v>1.4</c:v>
                  </c:pt>
                  <c:pt idx="6">
                    <c:v>0.4</c:v>
                  </c:pt>
                  <c:pt idx="7">
                    <c:v>0.2</c:v>
                  </c:pt>
                  <c:pt idx="8">
                    <c:v>0.3</c:v>
                  </c:pt>
                  <c:pt idx="9">
                    <c:v>0.2</c:v>
                  </c:pt>
                  <c:pt idx="10">
                    <c:v>0.4</c:v>
                  </c:pt>
                  <c:pt idx="11">
                    <c:v>0.4</c:v>
                  </c:pt>
                </c:numCache>
              </c:numRef>
            </c:minus>
            <c:spPr>
              <a:ln w="3175">
                <a:solidFill>
                  <a:srgbClr val="FF6600"/>
                </a:solidFill>
                <a:prstDash val="solid"/>
              </a:ln>
            </c:spPr>
          </c:errBars>
          <c:xVal>
            <c:numRef>
              <c:f>DATA!$DH$2:$DS$2</c:f>
              <c:numCache>
                <c:formatCode>General</c:formatCode>
                <c:ptCount val="12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1700</c:v>
                </c:pt>
                <c:pt idx="6">
                  <c:v>3000</c:v>
                </c:pt>
                <c:pt idx="7">
                  <c:v>4800</c:v>
                </c:pt>
                <c:pt idx="8">
                  <c:v>5600</c:v>
                </c:pt>
                <c:pt idx="9">
                  <c:v>7050</c:v>
                </c:pt>
                <c:pt idx="10">
                  <c:v>7250</c:v>
                </c:pt>
                <c:pt idx="11">
                  <c:v>7400</c:v>
                </c:pt>
              </c:numCache>
            </c:numRef>
          </c:xVal>
          <c:yVal>
            <c:numRef>
              <c:f>DATA!$DH$5:$DS$5</c:f>
              <c:numCache>
                <c:formatCode>0.00</c:formatCode>
                <c:ptCount val="12"/>
                <c:pt idx="0">
                  <c:v>0.6</c:v>
                </c:pt>
                <c:pt idx="1">
                  <c:v>1.1000000000000001</c:v>
                </c:pt>
                <c:pt idx="2">
                  <c:v>0</c:v>
                </c:pt>
                <c:pt idx="3">
                  <c:v>-0.6</c:v>
                </c:pt>
                <c:pt idx="4">
                  <c:v>-0.4</c:v>
                </c:pt>
                <c:pt idx="5">
                  <c:v>-0.5</c:v>
                </c:pt>
                <c:pt idx="6">
                  <c:v>1</c:v>
                </c:pt>
                <c:pt idx="7">
                  <c:v>1</c:v>
                </c:pt>
                <c:pt idx="8">
                  <c:v>-0.3</c:v>
                </c:pt>
                <c:pt idx="9">
                  <c:v>-0.3</c:v>
                </c:pt>
                <c:pt idx="10">
                  <c:v>1.1000000000000001</c:v>
                </c:pt>
                <c:pt idx="11">
                  <c:v>0.9</c:v>
                </c:pt>
              </c:numCache>
            </c:numRef>
          </c:yVal>
          <c:smooth val="0"/>
        </c:ser>
        <c:ser>
          <c:idx val="6"/>
          <c:order val="2"/>
          <c:spPr>
            <a:ln w="19050" cap="rnd">
              <a:solidFill>
                <a:schemeClr val="accent5"/>
              </a:solidFill>
              <a:prstDash val="lgDash"/>
              <a:round/>
            </a:ln>
            <a:effectLst/>
          </c:spPr>
          <c:marker>
            <c:symbol val="none"/>
          </c:marker>
          <c:errBars>
            <c:errDir val="x"/>
            <c:errBarType val="both"/>
            <c:errValType val="fixedVal"/>
            <c:noEndCap val="0"/>
            <c:val val="0.1"/>
            <c:spPr>
              <a:ln w="3175">
                <a:solidFill>
                  <a:srgbClr val="333333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DATA!$DH$12:$DS$12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0.75</c:v>
                  </c:pt>
                  <c:pt idx="10">
                    <c:v>0.75</c:v>
                  </c:pt>
                  <c:pt idx="11">
                    <c:v>0.75</c:v>
                  </c:pt>
                </c:numCache>
              </c:numRef>
            </c:plus>
            <c:minus>
              <c:numRef>
                <c:f>DATA!$DH$11:$DS$11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0.75</c:v>
                  </c:pt>
                  <c:pt idx="10">
                    <c:v>0.75</c:v>
                  </c:pt>
                  <c:pt idx="11">
                    <c:v>0.75</c:v>
                  </c:pt>
                </c:numCache>
              </c:numRef>
            </c:minus>
            <c:spPr>
              <a:ln w="3175">
                <a:solidFill>
                  <a:srgbClr val="666699"/>
                </a:solidFill>
                <a:prstDash val="solid"/>
              </a:ln>
            </c:spPr>
          </c:errBars>
          <c:xVal>
            <c:numRef>
              <c:f>DATA!$DH$2:$DS$2</c:f>
              <c:numCache>
                <c:formatCode>General</c:formatCode>
                <c:ptCount val="12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1700</c:v>
                </c:pt>
                <c:pt idx="6">
                  <c:v>3000</c:v>
                </c:pt>
                <c:pt idx="7">
                  <c:v>4800</c:v>
                </c:pt>
                <c:pt idx="8">
                  <c:v>5600</c:v>
                </c:pt>
                <c:pt idx="9">
                  <c:v>7050</c:v>
                </c:pt>
                <c:pt idx="10">
                  <c:v>7250</c:v>
                </c:pt>
                <c:pt idx="11">
                  <c:v>7400</c:v>
                </c:pt>
              </c:numCache>
            </c:numRef>
          </c:xVal>
          <c:yVal>
            <c:numRef>
              <c:f>DATA!$DH$6:$DS$6</c:f>
              <c:numCache>
                <c:formatCode>General</c:formatCode>
                <c:ptCount val="12"/>
                <c:pt idx="0">
                  <c:v>0</c:v>
                </c:pt>
                <c:pt idx="1">
                  <c:v>-0.2</c:v>
                </c:pt>
                <c:pt idx="2">
                  <c:v>-0.4</c:v>
                </c:pt>
                <c:pt idx="3">
                  <c:v>-0.1</c:v>
                </c:pt>
                <c:pt idx="4">
                  <c:v>0.05</c:v>
                </c:pt>
                <c:pt idx="5">
                  <c:v>0.7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0.5</c:v>
                </c:pt>
                <c:pt idx="11">
                  <c:v>0.2</c:v>
                </c:pt>
              </c:numCache>
            </c:numRef>
          </c:yVal>
          <c:smooth val="0"/>
        </c:ser>
        <c:ser>
          <c:idx val="7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none"/>
          </c:marker>
          <c:errBars>
            <c:errDir val="x"/>
            <c:errBarType val="both"/>
            <c:errValType val="cust"/>
            <c:noEndCap val="0"/>
            <c:plus>
              <c:numRef>
                <c:f>DATA!$DH$17:$DS$17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300</c:v>
                  </c:pt>
                  <c:pt idx="4">
                    <c:v>300</c:v>
                  </c:pt>
                  <c:pt idx="5">
                    <c:v>300</c:v>
                  </c:pt>
                  <c:pt idx="6">
                    <c:v>200</c:v>
                  </c:pt>
                  <c:pt idx="7">
                    <c:v>500</c:v>
                  </c:pt>
                  <c:pt idx="8">
                    <c:v>300</c:v>
                  </c:pt>
                  <c:pt idx="9">
                    <c:v>130</c:v>
                  </c:pt>
                  <c:pt idx="10">
                    <c:v>90</c:v>
                  </c:pt>
                  <c:pt idx="11">
                    <c:v>150</c:v>
                  </c:pt>
                </c:numCache>
              </c:numRef>
            </c:plus>
            <c:minus>
              <c:numRef>
                <c:f>DATA!$DH$17:$DS$17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300</c:v>
                  </c:pt>
                  <c:pt idx="4">
                    <c:v>300</c:v>
                  </c:pt>
                  <c:pt idx="5">
                    <c:v>300</c:v>
                  </c:pt>
                  <c:pt idx="6">
                    <c:v>200</c:v>
                  </c:pt>
                  <c:pt idx="7">
                    <c:v>500</c:v>
                  </c:pt>
                  <c:pt idx="8">
                    <c:v>300</c:v>
                  </c:pt>
                  <c:pt idx="9">
                    <c:v>130</c:v>
                  </c:pt>
                  <c:pt idx="10">
                    <c:v>90</c:v>
                  </c:pt>
                  <c:pt idx="11">
                    <c:v>150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DATA!$DH$16:$DS$16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0.3</c:v>
                  </c:pt>
                  <c:pt idx="2">
                    <c:v>0.35</c:v>
                  </c:pt>
                  <c:pt idx="3">
                    <c:v>1.1000000000000001</c:v>
                  </c:pt>
                  <c:pt idx="4">
                    <c:v>0.95</c:v>
                  </c:pt>
                  <c:pt idx="5">
                    <c:v>1.3</c:v>
                  </c:pt>
                  <c:pt idx="6">
                    <c:v>1.5</c:v>
                  </c:pt>
                  <c:pt idx="7">
                    <c:v>1.5</c:v>
                  </c:pt>
                  <c:pt idx="8">
                    <c:v>0.9</c:v>
                  </c:pt>
                  <c:pt idx="9">
                    <c:v>1.05</c:v>
                  </c:pt>
                  <c:pt idx="10">
                    <c:v>1.75</c:v>
                  </c:pt>
                  <c:pt idx="11">
                    <c:v>1.75</c:v>
                  </c:pt>
                </c:numCache>
              </c:numRef>
            </c:plus>
            <c:minus>
              <c:numRef>
                <c:f>DATA!$DH$15:$DS$15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0.2</c:v>
                  </c:pt>
                  <c:pt idx="2">
                    <c:v>0.25</c:v>
                  </c:pt>
                  <c:pt idx="3">
                    <c:v>1.2</c:v>
                  </c:pt>
                  <c:pt idx="4">
                    <c:v>1.4</c:v>
                  </c:pt>
                  <c:pt idx="5">
                    <c:v>1.9</c:v>
                  </c:pt>
                  <c:pt idx="6">
                    <c:v>0.9</c:v>
                  </c:pt>
                  <c:pt idx="7">
                    <c:v>0.7</c:v>
                  </c:pt>
                  <c:pt idx="8">
                    <c:v>0.8</c:v>
                  </c:pt>
                  <c:pt idx="9">
                    <c:v>0.95</c:v>
                  </c:pt>
                  <c:pt idx="10">
                    <c:v>1.1499999999999999</c:v>
                  </c:pt>
                  <c:pt idx="11">
                    <c:v>1.1499999999999999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DATA!$DH$2:$DS$2</c:f>
              <c:numCache>
                <c:formatCode>General</c:formatCode>
                <c:ptCount val="12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1700</c:v>
                </c:pt>
                <c:pt idx="6">
                  <c:v>3000</c:v>
                </c:pt>
                <c:pt idx="7">
                  <c:v>4800</c:v>
                </c:pt>
                <c:pt idx="8">
                  <c:v>5600</c:v>
                </c:pt>
                <c:pt idx="9">
                  <c:v>7050</c:v>
                </c:pt>
                <c:pt idx="10">
                  <c:v>7250</c:v>
                </c:pt>
                <c:pt idx="11">
                  <c:v>7400</c:v>
                </c:pt>
              </c:numCache>
            </c:numRef>
          </c:xVal>
          <c:yVal>
            <c:numRef>
              <c:f>DATA!$DH$9:$DS$9</c:f>
              <c:numCache>
                <c:formatCode>0.00</c:formatCode>
                <c:ptCount val="12"/>
                <c:pt idx="0">
                  <c:v>-5.5</c:v>
                </c:pt>
                <c:pt idx="1">
                  <c:v>-5.5</c:v>
                </c:pt>
                <c:pt idx="2">
                  <c:v>-7</c:v>
                </c:pt>
                <c:pt idx="3">
                  <c:v>-6.35</c:v>
                </c:pt>
                <c:pt idx="4">
                  <c:v>-6.05</c:v>
                </c:pt>
                <c:pt idx="5">
                  <c:v>-5.3</c:v>
                </c:pt>
                <c:pt idx="6">
                  <c:v>-2.9499999999999993</c:v>
                </c:pt>
                <c:pt idx="7">
                  <c:v>-0.39999999999999947</c:v>
                </c:pt>
                <c:pt idx="8">
                  <c:v>-0.59999999999999964</c:v>
                </c:pt>
                <c:pt idx="9">
                  <c:v>-0.14999999999999947</c:v>
                </c:pt>
                <c:pt idx="10">
                  <c:v>1.0500000000000007</c:v>
                </c:pt>
                <c:pt idx="11">
                  <c:v>1.0999999999999996</c:v>
                </c:pt>
              </c:numCache>
            </c:numRef>
          </c:yVal>
          <c:smooth val="0"/>
        </c:ser>
        <c:ser>
          <c:idx val="0"/>
          <c:order val="4"/>
          <c:spPr>
            <a:ln w="19050" cap="rnd">
              <a:solidFill>
                <a:schemeClr val="accent6"/>
              </a:solidFill>
              <a:prstDash val="lgDashDot"/>
              <a:round/>
            </a:ln>
            <a:effectLst/>
          </c:spPr>
          <c:marker>
            <c:symbol val="none"/>
          </c:marker>
          <c:errBars>
            <c:errDir val="x"/>
            <c:errBarType val="both"/>
            <c:errValType val="fixedVal"/>
            <c:noEndCap val="0"/>
            <c:val val="0.1"/>
            <c:spPr>
              <a:ln w="3175">
                <a:solidFill>
                  <a:srgbClr val="333333"/>
                </a:solidFill>
                <a:prstDash val="solid"/>
              </a:ln>
            </c:spPr>
          </c:errBars>
          <c:xVal>
            <c:numRef>
              <c:f>DATA!$DH$2:$DS$2</c:f>
              <c:numCache>
                <c:formatCode>General</c:formatCode>
                <c:ptCount val="12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1700</c:v>
                </c:pt>
                <c:pt idx="6">
                  <c:v>3000</c:v>
                </c:pt>
                <c:pt idx="7">
                  <c:v>4800</c:v>
                </c:pt>
                <c:pt idx="8">
                  <c:v>5600</c:v>
                </c:pt>
                <c:pt idx="9">
                  <c:v>7050</c:v>
                </c:pt>
                <c:pt idx="10">
                  <c:v>7250</c:v>
                </c:pt>
                <c:pt idx="11">
                  <c:v>7400</c:v>
                </c:pt>
              </c:numCache>
            </c:numRef>
          </c:xVal>
          <c:yVal>
            <c:numRef>
              <c:f>DATA!$DH$3:$DS$3</c:f>
              <c:numCache>
                <c:formatCode>General</c:formatCode>
                <c:ptCount val="12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-0.5</c:v>
                </c:pt>
                <c:pt idx="4">
                  <c:v>-0.65</c:v>
                </c:pt>
                <c:pt idx="5">
                  <c:v>-1.1000000000000001</c:v>
                </c:pt>
                <c:pt idx="6">
                  <c:v>-1.3</c:v>
                </c:pt>
                <c:pt idx="7">
                  <c:v>-3.2</c:v>
                </c:pt>
                <c:pt idx="8">
                  <c:v>-4.0999999999999996</c:v>
                </c:pt>
                <c:pt idx="9">
                  <c:v>-4.8</c:v>
                </c:pt>
                <c:pt idx="10">
                  <c:v>-5.0999999999999996</c:v>
                </c:pt>
                <c:pt idx="11">
                  <c:v>-5.5</c:v>
                </c:pt>
              </c:numCache>
            </c:numRef>
          </c:yVal>
          <c:smooth val="0"/>
        </c:ser>
        <c:ser>
          <c:idx val="1"/>
          <c:order val="5"/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DATA!$DH$14:$DS$14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0.6</c:v>
                  </c:pt>
                  <c:pt idx="4">
                    <c:v>0.45</c:v>
                  </c:pt>
                  <c:pt idx="5">
                    <c:v>0.8</c:v>
                  </c:pt>
                  <c:pt idx="6">
                    <c:v>1</c:v>
                  </c:pt>
                  <c:pt idx="7">
                    <c:v>1</c:v>
                  </c:pt>
                  <c:pt idx="8">
                    <c:v>0.4</c:v>
                  </c:pt>
                  <c:pt idx="9">
                    <c:v>0.3</c:v>
                  </c:pt>
                  <c:pt idx="10">
                    <c:v>1</c:v>
                  </c:pt>
                  <c:pt idx="11">
                    <c:v>1</c:v>
                  </c:pt>
                </c:numCache>
              </c:numRef>
            </c:plus>
            <c:minus>
              <c:numRef>
                <c:f>DATA!$DH$13:$DS$13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0.7</c:v>
                  </c:pt>
                  <c:pt idx="4">
                    <c:v>0.9</c:v>
                  </c:pt>
                  <c:pt idx="5">
                    <c:v>1.4</c:v>
                  </c:pt>
                  <c:pt idx="6">
                    <c:v>0.4</c:v>
                  </c:pt>
                  <c:pt idx="7">
                    <c:v>0.2</c:v>
                  </c:pt>
                  <c:pt idx="8">
                    <c:v>0.3</c:v>
                  </c:pt>
                  <c:pt idx="9">
                    <c:v>0.2</c:v>
                  </c:pt>
                  <c:pt idx="10">
                    <c:v>0.4</c:v>
                  </c:pt>
                  <c:pt idx="11">
                    <c:v>0.4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DATA!$DH$2:$DS$2</c:f>
              <c:numCache>
                <c:formatCode>General</c:formatCode>
                <c:ptCount val="12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1700</c:v>
                </c:pt>
                <c:pt idx="6">
                  <c:v>3000</c:v>
                </c:pt>
                <c:pt idx="7">
                  <c:v>4800</c:v>
                </c:pt>
                <c:pt idx="8">
                  <c:v>5600</c:v>
                </c:pt>
                <c:pt idx="9">
                  <c:v>7050</c:v>
                </c:pt>
                <c:pt idx="10">
                  <c:v>7250</c:v>
                </c:pt>
                <c:pt idx="11">
                  <c:v>7400</c:v>
                </c:pt>
              </c:numCache>
            </c:numRef>
          </c:xVal>
          <c:yVal>
            <c:numRef>
              <c:f>DATA!$DH$5:$DS$5</c:f>
              <c:numCache>
                <c:formatCode>0.00</c:formatCode>
                <c:ptCount val="12"/>
                <c:pt idx="0">
                  <c:v>0.6</c:v>
                </c:pt>
                <c:pt idx="1">
                  <c:v>1.1000000000000001</c:v>
                </c:pt>
                <c:pt idx="2">
                  <c:v>0</c:v>
                </c:pt>
                <c:pt idx="3">
                  <c:v>-0.6</c:v>
                </c:pt>
                <c:pt idx="4">
                  <c:v>-0.4</c:v>
                </c:pt>
                <c:pt idx="5">
                  <c:v>-0.5</c:v>
                </c:pt>
                <c:pt idx="6">
                  <c:v>1</c:v>
                </c:pt>
                <c:pt idx="7">
                  <c:v>1</c:v>
                </c:pt>
                <c:pt idx="8">
                  <c:v>-0.3</c:v>
                </c:pt>
                <c:pt idx="9">
                  <c:v>-0.3</c:v>
                </c:pt>
                <c:pt idx="10">
                  <c:v>1.1000000000000001</c:v>
                </c:pt>
                <c:pt idx="11">
                  <c:v>0.9</c:v>
                </c:pt>
              </c:numCache>
            </c:numRef>
          </c:yVal>
          <c:smooth val="0"/>
        </c:ser>
        <c:ser>
          <c:idx val="2"/>
          <c:order val="6"/>
          <c:spPr>
            <a:ln w="19050" cap="rnd">
              <a:solidFill>
                <a:srgbClr val="00B0F0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DATA!$DH$12:$DS$12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0.75</c:v>
                  </c:pt>
                  <c:pt idx="10">
                    <c:v>0.75</c:v>
                  </c:pt>
                  <c:pt idx="11">
                    <c:v>0.75</c:v>
                  </c:pt>
                </c:numCache>
              </c:numRef>
            </c:plus>
            <c:minus>
              <c:numRef>
                <c:f>DATA!$DH$11:$DS$11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0.75</c:v>
                  </c:pt>
                  <c:pt idx="10">
                    <c:v>0.75</c:v>
                  </c:pt>
                  <c:pt idx="11">
                    <c:v>0.75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DATA!$DH$2:$DS$2</c:f>
              <c:numCache>
                <c:formatCode>General</c:formatCode>
                <c:ptCount val="12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1700</c:v>
                </c:pt>
                <c:pt idx="6">
                  <c:v>3000</c:v>
                </c:pt>
                <c:pt idx="7">
                  <c:v>4800</c:v>
                </c:pt>
                <c:pt idx="8">
                  <c:v>5600</c:v>
                </c:pt>
                <c:pt idx="9">
                  <c:v>7050</c:v>
                </c:pt>
                <c:pt idx="10">
                  <c:v>7250</c:v>
                </c:pt>
                <c:pt idx="11">
                  <c:v>7400</c:v>
                </c:pt>
              </c:numCache>
            </c:numRef>
          </c:xVal>
          <c:yVal>
            <c:numRef>
              <c:f>DATA!$DH$6:$DS$6</c:f>
              <c:numCache>
                <c:formatCode>General</c:formatCode>
                <c:ptCount val="12"/>
                <c:pt idx="0">
                  <c:v>0</c:v>
                </c:pt>
                <c:pt idx="1">
                  <c:v>-0.2</c:v>
                </c:pt>
                <c:pt idx="2">
                  <c:v>-0.4</c:v>
                </c:pt>
                <c:pt idx="3">
                  <c:v>-0.1</c:v>
                </c:pt>
                <c:pt idx="4">
                  <c:v>0.05</c:v>
                </c:pt>
                <c:pt idx="5">
                  <c:v>0.7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0.5</c:v>
                </c:pt>
                <c:pt idx="11">
                  <c:v>0.2</c:v>
                </c:pt>
              </c:numCache>
            </c:numRef>
          </c:yVal>
          <c:smooth val="0"/>
        </c:ser>
        <c:ser>
          <c:idx val="3"/>
          <c:order val="7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DATA!$DH$17:$DS$17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300</c:v>
                  </c:pt>
                  <c:pt idx="4">
                    <c:v>300</c:v>
                  </c:pt>
                  <c:pt idx="5">
                    <c:v>300</c:v>
                  </c:pt>
                  <c:pt idx="6">
                    <c:v>200</c:v>
                  </c:pt>
                  <c:pt idx="7">
                    <c:v>500</c:v>
                  </c:pt>
                  <c:pt idx="8">
                    <c:v>300</c:v>
                  </c:pt>
                  <c:pt idx="9">
                    <c:v>130</c:v>
                  </c:pt>
                  <c:pt idx="10">
                    <c:v>90</c:v>
                  </c:pt>
                  <c:pt idx="11">
                    <c:v>150</c:v>
                  </c:pt>
                </c:numCache>
              </c:numRef>
            </c:plus>
            <c:minus>
              <c:numRef>
                <c:f>DATA!$DH$17:$DS$17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300</c:v>
                  </c:pt>
                  <c:pt idx="4">
                    <c:v>300</c:v>
                  </c:pt>
                  <c:pt idx="5">
                    <c:v>300</c:v>
                  </c:pt>
                  <c:pt idx="6">
                    <c:v>200</c:v>
                  </c:pt>
                  <c:pt idx="7">
                    <c:v>500</c:v>
                  </c:pt>
                  <c:pt idx="8">
                    <c:v>300</c:v>
                  </c:pt>
                  <c:pt idx="9">
                    <c:v>130</c:v>
                  </c:pt>
                  <c:pt idx="10">
                    <c:v>90</c:v>
                  </c:pt>
                  <c:pt idx="11">
                    <c:v>150</c:v>
                  </c:pt>
                </c:numCache>
              </c:numRef>
            </c:minus>
            <c:spPr>
              <a:ln w="952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DATA!$DH$16:$DS$16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0.3</c:v>
                  </c:pt>
                  <c:pt idx="2">
                    <c:v>0.35</c:v>
                  </c:pt>
                  <c:pt idx="3">
                    <c:v>1.1000000000000001</c:v>
                  </c:pt>
                  <c:pt idx="4">
                    <c:v>0.95</c:v>
                  </c:pt>
                  <c:pt idx="5">
                    <c:v>1.3</c:v>
                  </c:pt>
                  <c:pt idx="6">
                    <c:v>1.5</c:v>
                  </c:pt>
                  <c:pt idx="7">
                    <c:v>1.5</c:v>
                  </c:pt>
                  <c:pt idx="8">
                    <c:v>0.9</c:v>
                  </c:pt>
                  <c:pt idx="9">
                    <c:v>1.05</c:v>
                  </c:pt>
                  <c:pt idx="10">
                    <c:v>1.75</c:v>
                  </c:pt>
                  <c:pt idx="11">
                    <c:v>1.75</c:v>
                  </c:pt>
                </c:numCache>
              </c:numRef>
            </c:plus>
            <c:minus>
              <c:numRef>
                <c:f>DATA!$DH$15:$DS$15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0.2</c:v>
                  </c:pt>
                  <c:pt idx="2">
                    <c:v>0.25</c:v>
                  </c:pt>
                  <c:pt idx="3">
                    <c:v>1.2</c:v>
                  </c:pt>
                  <c:pt idx="4">
                    <c:v>1.4</c:v>
                  </c:pt>
                  <c:pt idx="5">
                    <c:v>1.9</c:v>
                  </c:pt>
                  <c:pt idx="6">
                    <c:v>0.9</c:v>
                  </c:pt>
                  <c:pt idx="7">
                    <c:v>0.7</c:v>
                  </c:pt>
                  <c:pt idx="8">
                    <c:v>0.8</c:v>
                  </c:pt>
                  <c:pt idx="9">
                    <c:v>0.95</c:v>
                  </c:pt>
                  <c:pt idx="10">
                    <c:v>1.1499999999999999</c:v>
                  </c:pt>
                  <c:pt idx="11">
                    <c:v>1.1499999999999999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DATA!$DH$2:$DS$2</c:f>
              <c:numCache>
                <c:formatCode>General</c:formatCode>
                <c:ptCount val="12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1700</c:v>
                </c:pt>
                <c:pt idx="6">
                  <c:v>3000</c:v>
                </c:pt>
                <c:pt idx="7">
                  <c:v>4800</c:v>
                </c:pt>
                <c:pt idx="8">
                  <c:v>5600</c:v>
                </c:pt>
                <c:pt idx="9">
                  <c:v>7050</c:v>
                </c:pt>
                <c:pt idx="10">
                  <c:v>7250</c:v>
                </c:pt>
                <c:pt idx="11">
                  <c:v>7400</c:v>
                </c:pt>
              </c:numCache>
            </c:numRef>
          </c:xVal>
          <c:yVal>
            <c:numRef>
              <c:f>DATA!$DH$9:$DS$9</c:f>
              <c:numCache>
                <c:formatCode>0.00</c:formatCode>
                <c:ptCount val="12"/>
                <c:pt idx="0">
                  <c:v>-5.5</c:v>
                </c:pt>
                <c:pt idx="1">
                  <c:v>-5.5</c:v>
                </c:pt>
                <c:pt idx="2">
                  <c:v>-7</c:v>
                </c:pt>
                <c:pt idx="3">
                  <c:v>-6.35</c:v>
                </c:pt>
                <c:pt idx="4">
                  <c:v>-6.05</c:v>
                </c:pt>
                <c:pt idx="5">
                  <c:v>-5.3</c:v>
                </c:pt>
                <c:pt idx="6">
                  <c:v>-2.9499999999999993</c:v>
                </c:pt>
                <c:pt idx="7">
                  <c:v>-0.39999999999999947</c:v>
                </c:pt>
                <c:pt idx="8">
                  <c:v>-0.59999999999999964</c:v>
                </c:pt>
                <c:pt idx="9">
                  <c:v>-0.14999999999999947</c:v>
                </c:pt>
                <c:pt idx="10">
                  <c:v>1.0500000000000007</c:v>
                </c:pt>
                <c:pt idx="11">
                  <c:v>1.0999999999999996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222640"/>
        <c:axId val="330223032"/>
      </c:scatterChart>
      <c:valAx>
        <c:axId val="33022264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223032"/>
        <c:crosses val="autoZero"/>
        <c:crossBetween val="midCat"/>
      </c:valAx>
      <c:valAx>
        <c:axId val="330223032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6393442622950821E-2"/>
              <c:y val="0.3136452739432675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2226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DATA!$DU$2:$EC$2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600</c:v>
                </c:pt>
                <c:pt idx="4">
                  <c:v>1000</c:v>
                </c:pt>
                <c:pt idx="5">
                  <c:v>1700</c:v>
                </c:pt>
                <c:pt idx="6">
                  <c:v>2950</c:v>
                </c:pt>
                <c:pt idx="7">
                  <c:v>4500</c:v>
                </c:pt>
                <c:pt idx="8">
                  <c:v>5500</c:v>
                </c:pt>
              </c:numCache>
            </c:numRef>
          </c:xVal>
          <c:yVal>
            <c:numRef>
              <c:f>DATA!$DU$3:$EC$3</c:f>
              <c:numCache>
                <c:formatCode>General</c:formatCode>
                <c:ptCount val="9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-0.1</c:v>
                </c:pt>
                <c:pt idx="4">
                  <c:v>-0.3</c:v>
                </c:pt>
                <c:pt idx="5">
                  <c:v>-1.3</c:v>
                </c:pt>
                <c:pt idx="6">
                  <c:v>-1.8</c:v>
                </c:pt>
                <c:pt idx="7">
                  <c:v>-3.1</c:v>
                </c:pt>
                <c:pt idx="8">
                  <c:v>-3.8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DATA!$DU$14:$EC$14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0.5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1</c:v>
                  </c:pt>
                  <c:pt idx="7">
                    <c:v>0.2</c:v>
                  </c:pt>
                  <c:pt idx="8">
                    <c:v>0.3</c:v>
                  </c:pt>
                </c:numCache>
              </c:numRef>
            </c:plus>
            <c:minus>
              <c:numRef>
                <c:f>DATA!$DU$13:$EC$13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0.5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0.5</c:v>
                  </c:pt>
                  <c:pt idx="8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DATA!$DU$2:$EC$2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600</c:v>
                </c:pt>
                <c:pt idx="4">
                  <c:v>1000</c:v>
                </c:pt>
                <c:pt idx="5">
                  <c:v>1700</c:v>
                </c:pt>
                <c:pt idx="6">
                  <c:v>2950</c:v>
                </c:pt>
                <c:pt idx="7">
                  <c:v>4500</c:v>
                </c:pt>
                <c:pt idx="8">
                  <c:v>5500</c:v>
                </c:pt>
              </c:numCache>
            </c:numRef>
          </c:xVal>
          <c:yVal>
            <c:numRef>
              <c:f>DATA!$DU$5:$EC$5</c:f>
              <c:numCache>
                <c:formatCode>0.00</c:formatCode>
                <c:ptCount val="9"/>
                <c:pt idx="0">
                  <c:v>0.3</c:v>
                </c:pt>
                <c:pt idx="1">
                  <c:v>0.8</c:v>
                </c:pt>
                <c:pt idx="2">
                  <c:v>-0.6</c:v>
                </c:pt>
                <c:pt idx="3">
                  <c:v>-0.3</c:v>
                </c:pt>
                <c:pt idx="4">
                  <c:v>-0.3</c:v>
                </c:pt>
                <c:pt idx="5" formatCode="General">
                  <c:v>-0.3</c:v>
                </c:pt>
                <c:pt idx="6" formatCode="General">
                  <c:v>1</c:v>
                </c:pt>
                <c:pt idx="7" formatCode="General">
                  <c:v>0.5</c:v>
                </c:pt>
                <c:pt idx="8" formatCode="General">
                  <c:v>-0.3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DATA!$DU$12:$EC$12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0.3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0.75</c:v>
                  </c:pt>
                  <c:pt idx="7">
                    <c:v>0.5</c:v>
                  </c:pt>
                  <c:pt idx="8">
                    <c:v>0.7</c:v>
                  </c:pt>
                </c:numCache>
              </c:numRef>
            </c:plus>
            <c:minus>
              <c:numRef>
                <c:f>DATA!$DU$11:$EC$11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0.75</c:v>
                  </c:pt>
                  <c:pt idx="7">
                    <c:v>0.5</c:v>
                  </c:pt>
                  <c:pt idx="8">
                    <c:v>0.7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DATA!$DU$2:$EC$2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600</c:v>
                </c:pt>
                <c:pt idx="4">
                  <c:v>1000</c:v>
                </c:pt>
                <c:pt idx="5">
                  <c:v>1700</c:v>
                </c:pt>
                <c:pt idx="6">
                  <c:v>2950</c:v>
                </c:pt>
                <c:pt idx="7">
                  <c:v>4500</c:v>
                </c:pt>
                <c:pt idx="8">
                  <c:v>5500</c:v>
                </c:pt>
              </c:numCache>
            </c:numRef>
          </c:xVal>
          <c:yVal>
            <c:numRef>
              <c:f>DATA!$DU$6:$EC$6</c:f>
              <c:numCache>
                <c:formatCode>General</c:formatCode>
                <c:ptCount val="9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-0.55000000000000004</c:v>
                </c:pt>
                <c:pt idx="4">
                  <c:v>0.05</c:v>
                </c:pt>
                <c:pt idx="5">
                  <c:v>1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DATA!$DU$17:$EC$17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300</c:v>
                  </c:pt>
                  <c:pt idx="4">
                    <c:v>300</c:v>
                  </c:pt>
                  <c:pt idx="5">
                    <c:v>300</c:v>
                  </c:pt>
                  <c:pt idx="6">
                    <c:v>120</c:v>
                  </c:pt>
                  <c:pt idx="7">
                    <c:v>300</c:v>
                  </c:pt>
                  <c:pt idx="8">
                    <c:v>200</c:v>
                  </c:pt>
                </c:numCache>
              </c:numRef>
            </c:plus>
            <c:minus>
              <c:numRef>
                <c:f>DATA!$DU$17:$EC$17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300</c:v>
                  </c:pt>
                  <c:pt idx="4">
                    <c:v>300</c:v>
                  </c:pt>
                  <c:pt idx="5">
                    <c:v>300</c:v>
                  </c:pt>
                  <c:pt idx="6">
                    <c:v>120</c:v>
                  </c:pt>
                  <c:pt idx="7">
                    <c:v>300</c:v>
                  </c:pt>
                  <c:pt idx="8">
                    <c:v>200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DATA!$DU$16:$EC$16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0.55000000000000004</c:v>
                  </c:pt>
                  <c:pt idx="3">
                    <c:v>0.6</c:v>
                  </c:pt>
                  <c:pt idx="4">
                    <c:v>0.8</c:v>
                  </c:pt>
                  <c:pt idx="5">
                    <c:v>0.8</c:v>
                  </c:pt>
                  <c:pt idx="6">
                    <c:v>1.75</c:v>
                  </c:pt>
                  <c:pt idx="7">
                    <c:v>0.7</c:v>
                  </c:pt>
                  <c:pt idx="8">
                    <c:v>1</c:v>
                  </c:pt>
                </c:numCache>
              </c:numRef>
            </c:plus>
            <c:minus>
              <c:numRef>
                <c:f>DATA!$DU$15:$EC$15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0.55000000000000004</c:v>
                  </c:pt>
                  <c:pt idx="3">
                    <c:v>0.30000000000000004</c:v>
                  </c:pt>
                  <c:pt idx="4">
                    <c:v>0.7</c:v>
                  </c:pt>
                  <c:pt idx="5">
                    <c:v>0.7</c:v>
                  </c:pt>
                  <c:pt idx="6">
                    <c:v>0.95</c:v>
                  </c:pt>
                  <c:pt idx="7">
                    <c:v>1</c:v>
                  </c:pt>
                  <c:pt idx="8">
                    <c:v>0.89999999999999991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xVal>
            <c:numRef>
              <c:f>DATA!$DU$2:$EC$2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600</c:v>
                </c:pt>
                <c:pt idx="4">
                  <c:v>1000</c:v>
                </c:pt>
                <c:pt idx="5">
                  <c:v>1700</c:v>
                </c:pt>
                <c:pt idx="6">
                  <c:v>2950</c:v>
                </c:pt>
                <c:pt idx="7">
                  <c:v>4500</c:v>
                </c:pt>
                <c:pt idx="8">
                  <c:v>5500</c:v>
                </c:pt>
              </c:numCache>
            </c:numRef>
          </c:xVal>
          <c:yVal>
            <c:numRef>
              <c:f>DATA!$DU$9:$EC$9</c:f>
              <c:numCache>
                <c:formatCode>0.00</c:formatCode>
                <c:ptCount val="9"/>
                <c:pt idx="0">
                  <c:v>-6</c:v>
                </c:pt>
                <c:pt idx="1">
                  <c:v>-6</c:v>
                </c:pt>
                <c:pt idx="2">
                  <c:v>-7.5</c:v>
                </c:pt>
                <c:pt idx="3">
                  <c:v>-7.15</c:v>
                </c:pt>
                <c:pt idx="4">
                  <c:v>-6.45</c:v>
                </c:pt>
                <c:pt idx="5">
                  <c:v>-4.5</c:v>
                </c:pt>
                <c:pt idx="6">
                  <c:v>-2.3000000000000003</c:v>
                </c:pt>
                <c:pt idx="7">
                  <c:v>-1.5499999999999998</c:v>
                </c:pt>
                <c:pt idx="8">
                  <c:v>-1.7000000000000002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223424"/>
        <c:axId val="330223816"/>
      </c:scatterChart>
      <c:valAx>
        <c:axId val="330223424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223816"/>
        <c:crosses val="autoZero"/>
        <c:crossBetween val="midCat"/>
      </c:valAx>
      <c:valAx>
        <c:axId val="33022381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2234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A86ED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DATA!$EF$2:$EM$2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1720</c:v>
                </c:pt>
                <c:pt idx="4">
                  <c:v>2800</c:v>
                </c:pt>
                <c:pt idx="5">
                  <c:v>3500</c:v>
                </c:pt>
                <c:pt idx="6">
                  <c:v>5080</c:v>
                </c:pt>
                <c:pt idx="7">
                  <c:v>5500</c:v>
                </c:pt>
              </c:numCache>
            </c:numRef>
          </c:xVal>
          <c:yVal>
            <c:numRef>
              <c:f>DATA!$EF$4:$EM$4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-2.1</c:v>
                </c:pt>
                <c:pt idx="4">
                  <c:v>-2.1999999999999997</c:v>
                </c:pt>
                <c:pt idx="5">
                  <c:v>-2.75</c:v>
                </c:pt>
                <c:pt idx="6">
                  <c:v>-3.9</c:v>
                </c:pt>
                <c:pt idx="7">
                  <c:v>-4.3999999999999995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DATA!$EF$2:$EM$2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1720</c:v>
                </c:pt>
                <c:pt idx="4">
                  <c:v>2800</c:v>
                </c:pt>
                <c:pt idx="5">
                  <c:v>3500</c:v>
                </c:pt>
                <c:pt idx="6">
                  <c:v>5080</c:v>
                </c:pt>
                <c:pt idx="7">
                  <c:v>5500</c:v>
                </c:pt>
              </c:numCache>
            </c:numRef>
          </c:xVal>
          <c:yVal>
            <c:numRef>
              <c:f>DATA!$EF$5:$EM$5</c:f>
              <c:numCache>
                <c:formatCode>General</c:formatCode>
                <c:ptCount val="8"/>
                <c:pt idx="0">
                  <c:v>0.3</c:v>
                </c:pt>
                <c:pt idx="1">
                  <c:v>0.8</c:v>
                </c:pt>
                <c:pt idx="2">
                  <c:v>-0.6</c:v>
                </c:pt>
                <c:pt idx="3">
                  <c:v>-0.39</c:v>
                </c:pt>
                <c:pt idx="4">
                  <c:v>1.3</c:v>
                </c:pt>
                <c:pt idx="5">
                  <c:v>0.4</c:v>
                </c:pt>
                <c:pt idx="6">
                  <c:v>0.67</c:v>
                </c:pt>
                <c:pt idx="7">
                  <c:v>-0.43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DATA!$EF$2:$EM$2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1720</c:v>
                </c:pt>
                <c:pt idx="4">
                  <c:v>2800</c:v>
                </c:pt>
                <c:pt idx="5">
                  <c:v>3500</c:v>
                </c:pt>
                <c:pt idx="6">
                  <c:v>5080</c:v>
                </c:pt>
                <c:pt idx="7">
                  <c:v>5500</c:v>
                </c:pt>
              </c:numCache>
            </c:numRef>
          </c:xVal>
          <c:yVal>
            <c:numRef>
              <c:f>DATA!$EF$6:$EM$6</c:f>
              <c:numCache>
                <c:formatCode>General</c:formatCode>
                <c:ptCount val="8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1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DATA!$EF$2:$EM$2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1720</c:v>
                </c:pt>
                <c:pt idx="4">
                  <c:v>2800</c:v>
                </c:pt>
                <c:pt idx="5">
                  <c:v>3500</c:v>
                </c:pt>
                <c:pt idx="6">
                  <c:v>5080</c:v>
                </c:pt>
                <c:pt idx="7">
                  <c:v>5500</c:v>
                </c:pt>
              </c:numCache>
            </c:numRef>
          </c:xVal>
          <c:yVal>
            <c:numRef>
              <c:f>DATA!$EF$8:$EM$8</c:f>
              <c:numCache>
                <c:formatCode>0.00</c:formatCode>
                <c:ptCount val="8"/>
                <c:pt idx="0">
                  <c:v>-6</c:v>
                </c:pt>
                <c:pt idx="1">
                  <c:v>-5.6999999999999993</c:v>
                </c:pt>
                <c:pt idx="2">
                  <c:v>-7.1</c:v>
                </c:pt>
                <c:pt idx="3">
                  <c:v>-3.59</c:v>
                </c:pt>
                <c:pt idx="4">
                  <c:v>-1.2999999999999998</c:v>
                </c:pt>
                <c:pt idx="5">
                  <c:v>-1.6499999999999995</c:v>
                </c:pt>
                <c:pt idx="6">
                  <c:v>-0.22999999999999954</c:v>
                </c:pt>
                <c:pt idx="7">
                  <c:v>-0.83000000000000096</c:v>
                </c:pt>
              </c:numCache>
            </c:numRef>
          </c:yVal>
          <c:smooth val="0"/>
        </c:ser>
        <c:ser>
          <c:idx val="4"/>
          <c:order val="4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DATA!$EF$17:$EM$17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140</c:v>
                  </c:pt>
                  <c:pt idx="4">
                    <c:v>50</c:v>
                  </c:pt>
                  <c:pt idx="5">
                    <c:v>100</c:v>
                  </c:pt>
                  <c:pt idx="6">
                    <c:v>210</c:v>
                  </c:pt>
                  <c:pt idx="7">
                    <c:v>150</c:v>
                  </c:pt>
                </c:numCache>
              </c:numRef>
            </c:plus>
            <c:minus>
              <c:numRef>
                <c:f>DATA!$EF$17:$EM$17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140</c:v>
                  </c:pt>
                  <c:pt idx="4">
                    <c:v>50</c:v>
                  </c:pt>
                  <c:pt idx="5">
                    <c:v>100</c:v>
                  </c:pt>
                  <c:pt idx="6">
                    <c:v>210</c:v>
                  </c:pt>
                  <c:pt idx="7">
                    <c:v>150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DATA!$EF$15:$EM$15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0.55000000000000004</c:v>
                  </c:pt>
                  <c:pt idx="2">
                    <c:v>1.05</c:v>
                  </c:pt>
                  <c:pt idx="3">
                    <c:v>0.8</c:v>
                  </c:pt>
                  <c:pt idx="4">
                    <c:v>0.7</c:v>
                  </c:pt>
                  <c:pt idx="5">
                    <c:v>0.9</c:v>
                  </c:pt>
                  <c:pt idx="6">
                    <c:v>0.57000000000000006</c:v>
                  </c:pt>
                  <c:pt idx="7">
                    <c:v>0.77</c:v>
                  </c:pt>
                </c:numCache>
              </c:numRef>
            </c:plus>
            <c:minus>
              <c:numRef>
                <c:f>DATA!$EF$16:$EM$16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0.55000000000000004</c:v>
                  </c:pt>
                  <c:pt idx="2">
                    <c:v>0.55000000000000004</c:v>
                  </c:pt>
                  <c:pt idx="3">
                    <c:v>0.9</c:v>
                  </c:pt>
                  <c:pt idx="4">
                    <c:v>1.5</c:v>
                  </c:pt>
                  <c:pt idx="5">
                    <c:v>0.9</c:v>
                  </c:pt>
                  <c:pt idx="6">
                    <c:v>0.63</c:v>
                  </c:pt>
                  <c:pt idx="7">
                    <c:v>0.83000000000000007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DATA!$EF$2:$EM$2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1720</c:v>
                </c:pt>
                <c:pt idx="4">
                  <c:v>2800</c:v>
                </c:pt>
                <c:pt idx="5">
                  <c:v>3500</c:v>
                </c:pt>
                <c:pt idx="6">
                  <c:v>5080</c:v>
                </c:pt>
                <c:pt idx="7">
                  <c:v>5500</c:v>
                </c:pt>
              </c:numCache>
            </c:numRef>
          </c:xVal>
          <c:yVal>
            <c:numRef>
              <c:f>DATA!$EF$9:$EM$9</c:f>
              <c:numCache>
                <c:formatCode>0.00</c:formatCode>
                <c:ptCount val="8"/>
                <c:pt idx="0">
                  <c:v>-6</c:v>
                </c:pt>
                <c:pt idx="1">
                  <c:v>-6</c:v>
                </c:pt>
                <c:pt idx="2">
                  <c:v>-7.5</c:v>
                </c:pt>
                <c:pt idx="3">
                  <c:v>-4.09</c:v>
                </c:pt>
                <c:pt idx="4">
                  <c:v>-1.9500000000000002</c:v>
                </c:pt>
                <c:pt idx="5">
                  <c:v>-2.2999999999999998</c:v>
                </c:pt>
                <c:pt idx="6">
                  <c:v>-0.92999999999999972</c:v>
                </c:pt>
                <c:pt idx="7">
                  <c:v>-1.5300000000000011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224600"/>
        <c:axId val="330224992"/>
      </c:scatterChart>
      <c:valAx>
        <c:axId val="330224600"/>
        <c:scaling>
          <c:orientation val="minMax"/>
          <c:max val="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224992"/>
        <c:crosses val="autoZero"/>
        <c:crossBetween val="midCat"/>
      </c:valAx>
      <c:valAx>
        <c:axId val="33022499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224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DATA!$EP$2:$EX$2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1660</c:v>
                </c:pt>
                <c:pt idx="4">
                  <c:v>2950</c:v>
                </c:pt>
                <c:pt idx="5">
                  <c:v>3500</c:v>
                </c:pt>
                <c:pt idx="6">
                  <c:v>5000</c:v>
                </c:pt>
                <c:pt idx="7">
                  <c:v>5500</c:v>
                </c:pt>
                <c:pt idx="8">
                  <c:v>5800</c:v>
                </c:pt>
              </c:numCache>
            </c:numRef>
          </c:xVal>
          <c:yVal>
            <c:numRef>
              <c:f>DATA!$EP$3:$EX$3</c:f>
              <c:numCache>
                <c:formatCode>General</c:formatCode>
                <c:ptCount val="9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-1.2</c:v>
                </c:pt>
                <c:pt idx="4">
                  <c:v>-1.55</c:v>
                </c:pt>
                <c:pt idx="5">
                  <c:v>-1.9</c:v>
                </c:pt>
                <c:pt idx="6">
                  <c:v>-2.9</c:v>
                </c:pt>
                <c:pt idx="7">
                  <c:v>-4</c:v>
                </c:pt>
                <c:pt idx="8">
                  <c:v>-4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DATA!$EP$14:$EX$14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0.5</c:v>
                  </c:pt>
                  <c:pt idx="5">
                    <c:v>0.05</c:v>
                  </c:pt>
                  <c:pt idx="6">
                    <c:v>0.1</c:v>
                  </c:pt>
                  <c:pt idx="7">
                    <c:v>0.3</c:v>
                  </c:pt>
                  <c:pt idx="8">
                    <c:v>0.3</c:v>
                  </c:pt>
                </c:numCache>
              </c:numRef>
            </c:plus>
            <c:minus>
              <c:numRef>
                <c:f>DATA!$EP$13:$EX$13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0.5</c:v>
                  </c:pt>
                  <c:pt idx="2">
                    <c:v>0.8</c:v>
                  </c:pt>
                  <c:pt idx="3">
                    <c:v>0.4</c:v>
                  </c:pt>
                  <c:pt idx="4">
                    <c:v>0.2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0.2</c:v>
                  </c:pt>
                  <c:pt idx="8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DATA!$EP$2:$EX$2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1660</c:v>
                </c:pt>
                <c:pt idx="4">
                  <c:v>2950</c:v>
                </c:pt>
                <c:pt idx="5">
                  <c:v>3500</c:v>
                </c:pt>
                <c:pt idx="6">
                  <c:v>5000</c:v>
                </c:pt>
                <c:pt idx="7">
                  <c:v>5500</c:v>
                </c:pt>
                <c:pt idx="8">
                  <c:v>5800</c:v>
                </c:pt>
              </c:numCache>
            </c:numRef>
          </c:xVal>
          <c:yVal>
            <c:numRef>
              <c:f>DATA!$EP$5:$EX$5</c:f>
              <c:numCache>
                <c:formatCode>0.00</c:formatCode>
                <c:ptCount val="9"/>
                <c:pt idx="0">
                  <c:v>0.15</c:v>
                </c:pt>
                <c:pt idx="1">
                  <c:v>0.65</c:v>
                </c:pt>
                <c:pt idx="2">
                  <c:v>-0.75</c:v>
                </c:pt>
                <c:pt idx="3" formatCode="General">
                  <c:v>-0.1</c:v>
                </c:pt>
                <c:pt idx="4" formatCode="General">
                  <c:v>1.2</c:v>
                </c:pt>
                <c:pt idx="5" formatCode="General">
                  <c:v>0.8</c:v>
                </c:pt>
                <c:pt idx="6" formatCode="General">
                  <c:v>0.7</c:v>
                </c:pt>
                <c:pt idx="7" formatCode="General">
                  <c:v>-0.3</c:v>
                </c:pt>
                <c:pt idx="8" formatCode="General">
                  <c:v>-0.3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DATA!$EP$12:$EX$12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</c:numCache>
              </c:numRef>
            </c:plus>
            <c:minus>
              <c:numRef>
                <c:f>DATA!$EP$11:$EX$11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DATA!$EP$2:$EX$2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1660</c:v>
                </c:pt>
                <c:pt idx="4">
                  <c:v>2950</c:v>
                </c:pt>
                <c:pt idx="5">
                  <c:v>3500</c:v>
                </c:pt>
                <c:pt idx="6">
                  <c:v>5000</c:v>
                </c:pt>
                <c:pt idx="7">
                  <c:v>5500</c:v>
                </c:pt>
                <c:pt idx="8">
                  <c:v>5800</c:v>
                </c:pt>
              </c:numCache>
            </c:numRef>
          </c:xVal>
          <c:yVal>
            <c:numRef>
              <c:f>DATA!$EP$6:$EX$6</c:f>
              <c:numCache>
                <c:formatCode>General</c:formatCode>
                <c:ptCount val="9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1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952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DATA!$EP$17:$EX$17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100</c:v>
                  </c:pt>
                  <c:pt idx="4">
                    <c:v>120</c:v>
                  </c:pt>
                  <c:pt idx="5">
                    <c:v>100</c:v>
                  </c:pt>
                  <c:pt idx="6">
                    <c:v>500</c:v>
                  </c:pt>
                  <c:pt idx="7">
                    <c:v>150</c:v>
                  </c:pt>
                  <c:pt idx="8">
                    <c:v>300</c:v>
                  </c:pt>
                </c:numCache>
              </c:numRef>
            </c:plus>
            <c:minus>
              <c:numRef>
                <c:f>DATA!$EP$17:$EX$17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100</c:v>
                  </c:pt>
                  <c:pt idx="4">
                    <c:v>120</c:v>
                  </c:pt>
                  <c:pt idx="5">
                    <c:v>100</c:v>
                  </c:pt>
                  <c:pt idx="6">
                    <c:v>500</c:v>
                  </c:pt>
                  <c:pt idx="7">
                    <c:v>150</c:v>
                  </c:pt>
                  <c:pt idx="8">
                    <c:v>300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DATA!$EP$16:$EX$16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0.35</c:v>
                  </c:pt>
                  <c:pt idx="2">
                    <c:v>0.35</c:v>
                  </c:pt>
                  <c:pt idx="3">
                    <c:v>0.8</c:v>
                  </c:pt>
                  <c:pt idx="4">
                    <c:v>1</c:v>
                  </c:pt>
                  <c:pt idx="5">
                    <c:v>0.55000000000000004</c:v>
                  </c:pt>
                  <c:pt idx="6">
                    <c:v>0.6</c:v>
                  </c:pt>
                  <c:pt idx="7">
                    <c:v>0.8</c:v>
                  </c:pt>
                  <c:pt idx="8">
                    <c:v>0.8</c:v>
                  </c:pt>
                </c:numCache>
              </c:numRef>
            </c:plus>
            <c:minus>
              <c:numRef>
                <c:f>DATA!$EP$16:$EX$16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0.35</c:v>
                  </c:pt>
                  <c:pt idx="2">
                    <c:v>0.35</c:v>
                  </c:pt>
                  <c:pt idx="3">
                    <c:v>0.8</c:v>
                  </c:pt>
                  <c:pt idx="4">
                    <c:v>1</c:v>
                  </c:pt>
                  <c:pt idx="5">
                    <c:v>0.55000000000000004</c:v>
                  </c:pt>
                  <c:pt idx="6">
                    <c:v>0.6</c:v>
                  </c:pt>
                  <c:pt idx="7">
                    <c:v>0.8</c:v>
                  </c:pt>
                  <c:pt idx="8">
                    <c:v>0.8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xVal>
            <c:numRef>
              <c:f>DATA!$EP$2:$EX$2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1660</c:v>
                </c:pt>
                <c:pt idx="4">
                  <c:v>2950</c:v>
                </c:pt>
                <c:pt idx="5">
                  <c:v>3500</c:v>
                </c:pt>
                <c:pt idx="6">
                  <c:v>5000</c:v>
                </c:pt>
                <c:pt idx="7">
                  <c:v>5500</c:v>
                </c:pt>
                <c:pt idx="8">
                  <c:v>5800</c:v>
                </c:pt>
              </c:numCache>
            </c:numRef>
          </c:xVal>
          <c:yVal>
            <c:numRef>
              <c:f>DATA!$EP$9:$EX$9</c:f>
              <c:numCache>
                <c:formatCode>0.00</c:formatCode>
                <c:ptCount val="9"/>
                <c:pt idx="0">
                  <c:v>-6</c:v>
                </c:pt>
                <c:pt idx="1">
                  <c:v>-6</c:v>
                </c:pt>
                <c:pt idx="2">
                  <c:v>-7.5</c:v>
                </c:pt>
                <c:pt idx="3">
                  <c:v>-4.3000000000000007</c:v>
                </c:pt>
                <c:pt idx="4">
                  <c:v>-2.35</c:v>
                </c:pt>
                <c:pt idx="5">
                  <c:v>-2.5000000000000009</c:v>
                </c:pt>
                <c:pt idx="6">
                  <c:v>-1.6000000000000005</c:v>
                </c:pt>
                <c:pt idx="7">
                  <c:v>-1.75</c:v>
                </c:pt>
                <c:pt idx="8">
                  <c:v>-1.5499999999999998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225776"/>
        <c:axId val="330226168"/>
      </c:scatterChart>
      <c:valAx>
        <c:axId val="330225776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226168"/>
        <c:crosses val="autoZero"/>
        <c:crossBetween val="midCat"/>
      </c:valAx>
      <c:valAx>
        <c:axId val="330226168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2257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A86ED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DATA!$FA$2:$FI$2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1750</c:v>
                </c:pt>
                <c:pt idx="4">
                  <c:v>3400</c:v>
                </c:pt>
                <c:pt idx="5">
                  <c:v>5050</c:v>
                </c:pt>
                <c:pt idx="6">
                  <c:v>5500</c:v>
                </c:pt>
                <c:pt idx="7">
                  <c:v>7000</c:v>
                </c:pt>
                <c:pt idx="8">
                  <c:v>7200</c:v>
                </c:pt>
              </c:numCache>
            </c:numRef>
          </c:xVal>
          <c:yVal>
            <c:numRef>
              <c:f>DATA!$FA$4:$FI$4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-2.1</c:v>
                </c:pt>
                <c:pt idx="4">
                  <c:v>-2.2000000000000002</c:v>
                </c:pt>
                <c:pt idx="5">
                  <c:v>-3.8</c:v>
                </c:pt>
                <c:pt idx="6">
                  <c:v>-4.4000000000000004</c:v>
                </c:pt>
                <c:pt idx="7">
                  <c:v>-5</c:v>
                </c:pt>
                <c:pt idx="8">
                  <c:v>-5.5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DATA!$FA$2:$FI$2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1750</c:v>
                </c:pt>
                <c:pt idx="4">
                  <c:v>3400</c:v>
                </c:pt>
                <c:pt idx="5">
                  <c:v>5050</c:v>
                </c:pt>
                <c:pt idx="6">
                  <c:v>5500</c:v>
                </c:pt>
                <c:pt idx="7">
                  <c:v>7000</c:v>
                </c:pt>
                <c:pt idx="8">
                  <c:v>7200</c:v>
                </c:pt>
              </c:numCache>
            </c:numRef>
          </c:xVal>
          <c:yVal>
            <c:numRef>
              <c:f>DATA!$FA$5:$FI$5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-0.5</c:v>
                </c:pt>
                <c:pt idx="3">
                  <c:v>-0.46</c:v>
                </c:pt>
                <c:pt idx="4">
                  <c:v>0.8</c:v>
                </c:pt>
                <c:pt idx="5">
                  <c:v>0.62</c:v>
                </c:pt>
                <c:pt idx="6">
                  <c:v>-0.32</c:v>
                </c:pt>
                <c:pt idx="7">
                  <c:v>-0.31</c:v>
                </c:pt>
                <c:pt idx="8">
                  <c:v>0.63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DATA!$FA$2:$FI$2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1750</c:v>
                </c:pt>
                <c:pt idx="4">
                  <c:v>3400</c:v>
                </c:pt>
                <c:pt idx="5">
                  <c:v>5050</c:v>
                </c:pt>
                <c:pt idx="6">
                  <c:v>5500</c:v>
                </c:pt>
                <c:pt idx="7">
                  <c:v>7000</c:v>
                </c:pt>
                <c:pt idx="8">
                  <c:v>7200</c:v>
                </c:pt>
              </c:numCache>
            </c:numRef>
          </c:xVal>
          <c:yVal>
            <c:numRef>
              <c:f>DATA!$FA$6:$FI$6</c:f>
              <c:numCache>
                <c:formatCode>General</c:formatCode>
                <c:ptCount val="9"/>
                <c:pt idx="0">
                  <c:v>0</c:v>
                </c:pt>
                <c:pt idx="1">
                  <c:v>-0.2</c:v>
                </c:pt>
                <c:pt idx="2">
                  <c:v>0</c:v>
                </c:pt>
                <c:pt idx="3">
                  <c:v>1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1.1000000000000001</c:v>
                </c:pt>
                <c:pt idx="8">
                  <c:v>0.6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DATA!$FA$2:$FI$2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1750</c:v>
                </c:pt>
                <c:pt idx="4">
                  <c:v>3400</c:v>
                </c:pt>
                <c:pt idx="5">
                  <c:v>5050</c:v>
                </c:pt>
                <c:pt idx="6">
                  <c:v>5500</c:v>
                </c:pt>
                <c:pt idx="7">
                  <c:v>7000</c:v>
                </c:pt>
                <c:pt idx="8">
                  <c:v>7200</c:v>
                </c:pt>
              </c:numCache>
            </c:numRef>
          </c:xVal>
          <c:yVal>
            <c:numRef>
              <c:f>DATA!$FA$8:$FI$8</c:f>
              <c:numCache>
                <c:formatCode>0.00</c:formatCode>
                <c:ptCount val="9"/>
                <c:pt idx="0">
                  <c:v>-6</c:v>
                </c:pt>
                <c:pt idx="1">
                  <c:v>-5.7</c:v>
                </c:pt>
                <c:pt idx="2">
                  <c:v>-7</c:v>
                </c:pt>
                <c:pt idx="3">
                  <c:v>-3.86</c:v>
                </c:pt>
                <c:pt idx="4">
                  <c:v>-2</c:v>
                </c:pt>
                <c:pt idx="5">
                  <c:v>-0.58000000000000007</c:v>
                </c:pt>
                <c:pt idx="6">
                  <c:v>-0.91999999999999993</c:v>
                </c:pt>
                <c:pt idx="7">
                  <c:v>-0.70999999999999908</c:v>
                </c:pt>
                <c:pt idx="8">
                  <c:v>0.22999999999999954</c:v>
                </c:pt>
              </c:numCache>
            </c:numRef>
          </c:yVal>
          <c:smooth val="0"/>
        </c:ser>
        <c:ser>
          <c:idx val="4"/>
          <c:order val="4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DATA!$FA$17:$FI$17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30</c:v>
                  </c:pt>
                  <c:pt idx="5">
                    <c:v>200</c:v>
                  </c:pt>
                  <c:pt idx="6">
                    <c:v>200</c:v>
                  </c:pt>
                  <c:pt idx="7">
                    <c:v>150</c:v>
                  </c:pt>
                  <c:pt idx="8">
                    <c:v>150</c:v>
                  </c:pt>
                </c:numCache>
              </c:numRef>
            </c:plus>
            <c:minus>
              <c:numRef>
                <c:f>DATA!$FA$17:$FI$17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30</c:v>
                  </c:pt>
                  <c:pt idx="5">
                    <c:v>200</c:v>
                  </c:pt>
                  <c:pt idx="6">
                    <c:v>200</c:v>
                  </c:pt>
                  <c:pt idx="7">
                    <c:v>150</c:v>
                  </c:pt>
                  <c:pt idx="8">
                    <c:v>150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DATA!$FA$15:$FI$15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0.55000000000000004</c:v>
                  </c:pt>
                  <c:pt idx="2">
                    <c:v>0.55000000000000004</c:v>
                  </c:pt>
                  <c:pt idx="3">
                    <c:v>0.75</c:v>
                  </c:pt>
                  <c:pt idx="4">
                    <c:v>0.6</c:v>
                  </c:pt>
                  <c:pt idx="5">
                    <c:v>0.52</c:v>
                  </c:pt>
                  <c:pt idx="6">
                    <c:v>0.8</c:v>
                  </c:pt>
                  <c:pt idx="7">
                    <c:v>1.05</c:v>
                  </c:pt>
                  <c:pt idx="8">
                    <c:v>0.78</c:v>
                  </c:pt>
                </c:numCache>
              </c:numRef>
            </c:plus>
            <c:minus>
              <c:numRef>
                <c:f>DATA!$FA$16:$FI$16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0.35</c:v>
                  </c:pt>
                  <c:pt idx="2">
                    <c:v>0.55000000000000004</c:v>
                  </c:pt>
                  <c:pt idx="3">
                    <c:v>0.95</c:v>
                  </c:pt>
                  <c:pt idx="4">
                    <c:v>0.6</c:v>
                  </c:pt>
                  <c:pt idx="5">
                    <c:v>0.57999999999999996</c:v>
                  </c:pt>
                  <c:pt idx="6">
                    <c:v>0.9</c:v>
                  </c:pt>
                  <c:pt idx="7">
                    <c:v>1.05</c:v>
                  </c:pt>
                  <c:pt idx="8">
                    <c:v>0.82000000000000006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DATA!$FA$2:$FI$2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1750</c:v>
                </c:pt>
                <c:pt idx="4">
                  <c:v>3400</c:v>
                </c:pt>
                <c:pt idx="5">
                  <c:v>5050</c:v>
                </c:pt>
                <c:pt idx="6">
                  <c:v>5500</c:v>
                </c:pt>
                <c:pt idx="7">
                  <c:v>7000</c:v>
                </c:pt>
                <c:pt idx="8">
                  <c:v>7200</c:v>
                </c:pt>
              </c:numCache>
            </c:numRef>
          </c:xVal>
          <c:yVal>
            <c:numRef>
              <c:f>DATA!$FA$9:$FI$9</c:f>
              <c:numCache>
                <c:formatCode>0.00</c:formatCode>
                <c:ptCount val="9"/>
                <c:pt idx="0">
                  <c:v>-6</c:v>
                </c:pt>
                <c:pt idx="1">
                  <c:v>-6</c:v>
                </c:pt>
                <c:pt idx="2">
                  <c:v>-7.5</c:v>
                </c:pt>
                <c:pt idx="3">
                  <c:v>-4.3599999999999994</c:v>
                </c:pt>
                <c:pt idx="4">
                  <c:v>-2.6</c:v>
                </c:pt>
                <c:pt idx="5">
                  <c:v>-1.2300000000000004</c:v>
                </c:pt>
                <c:pt idx="6">
                  <c:v>-1.42</c:v>
                </c:pt>
                <c:pt idx="7">
                  <c:v>-1.1099999999999994</c:v>
                </c:pt>
                <c:pt idx="8">
                  <c:v>2.9999999999999361E-2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226952"/>
        <c:axId val="330227344"/>
      </c:scatterChart>
      <c:valAx>
        <c:axId val="330226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227344"/>
        <c:crosses val="autoZero"/>
        <c:crossBetween val="midCat"/>
      </c:valAx>
      <c:valAx>
        <c:axId val="33022734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226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DATA!$FK$2:$FQ$2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1200</c:v>
                </c:pt>
                <c:pt idx="5">
                  <c:v>3700</c:v>
                </c:pt>
                <c:pt idx="6">
                  <c:v>4500</c:v>
                </c:pt>
              </c:numCache>
            </c:numRef>
          </c:xVal>
          <c:yVal>
            <c:numRef>
              <c:f>DATA!$FK$3:$FQ$3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0.2</c:v>
                </c:pt>
                <c:pt idx="4">
                  <c:v>0</c:v>
                </c:pt>
                <c:pt idx="5">
                  <c:v>-1.3</c:v>
                </c:pt>
                <c:pt idx="6">
                  <c:v>-1.5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DATA!$FK$14:$FQ$14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0.3</c:v>
                  </c:pt>
                  <c:pt idx="3">
                    <c:v>0.3</c:v>
                  </c:pt>
                  <c:pt idx="4">
                    <c:v>1</c:v>
                  </c:pt>
                  <c:pt idx="5">
                    <c:v>0.45</c:v>
                  </c:pt>
                  <c:pt idx="6">
                    <c:v>1</c:v>
                  </c:pt>
                </c:numCache>
              </c:numRef>
            </c:plus>
            <c:minus>
              <c:numRef>
                <c:f>DATA!$FK$13:$FQ$13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0.3</c:v>
                  </c:pt>
                  <c:pt idx="3">
                    <c:v>0.2</c:v>
                  </c:pt>
                  <c:pt idx="4">
                    <c:v>0.4</c:v>
                  </c:pt>
                  <c:pt idx="5">
                    <c:v>0.9</c:v>
                  </c:pt>
                  <c:pt idx="6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DATA!$FK$2:$FQ$2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1200</c:v>
                </c:pt>
                <c:pt idx="5">
                  <c:v>3700</c:v>
                </c:pt>
                <c:pt idx="6">
                  <c:v>4500</c:v>
                </c:pt>
              </c:numCache>
            </c:numRef>
          </c:xVal>
          <c:yVal>
            <c:numRef>
              <c:f>DATA!$FK$5:$FQ$5</c:f>
              <c:numCache>
                <c:formatCode>0.00</c:formatCode>
                <c:ptCount val="7"/>
                <c:pt idx="0">
                  <c:v>1.1000000000000001</c:v>
                </c:pt>
                <c:pt idx="1">
                  <c:v>1.8</c:v>
                </c:pt>
                <c:pt idx="2">
                  <c:v>0.2</c:v>
                </c:pt>
                <c:pt idx="3">
                  <c:v>-0.3</c:v>
                </c:pt>
                <c:pt idx="4">
                  <c:v>1</c:v>
                </c:pt>
                <c:pt idx="5">
                  <c:v>-0.45</c:v>
                </c:pt>
                <c:pt idx="6">
                  <c:v>1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DATA!$FK$12:$FQ$12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</c:numCache>
              </c:numRef>
            </c:plus>
            <c:minus>
              <c:numRef>
                <c:f>DATA!$FK$11:$FQ$11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DATA!$FK$2:$FQ$2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1200</c:v>
                </c:pt>
                <c:pt idx="5">
                  <c:v>3700</c:v>
                </c:pt>
                <c:pt idx="6">
                  <c:v>4500</c:v>
                </c:pt>
              </c:numCache>
            </c:numRef>
          </c:xVal>
          <c:yVal>
            <c:numRef>
              <c:f>DATA!$FK$6:$FQ$6</c:f>
              <c:numCache>
                <c:formatCode>General</c:formatCode>
                <c:ptCount val="7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-0.5</c:v>
                </c:pt>
                <c:pt idx="4">
                  <c:v>0.2</c:v>
                </c:pt>
                <c:pt idx="5">
                  <c:v>1.5</c:v>
                </c:pt>
                <c:pt idx="6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DATA!$FK$17:$FQ$17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3">
                    <c:v>150</c:v>
                  </c:pt>
                  <c:pt idx="4">
                    <c:v>50</c:v>
                  </c:pt>
                  <c:pt idx="5">
                    <c:v>500</c:v>
                  </c:pt>
                  <c:pt idx="6">
                    <c:v>500</c:v>
                  </c:pt>
                </c:numCache>
              </c:numRef>
            </c:plus>
            <c:minus>
              <c:numRef>
                <c:f>DATA!$FK$17:$FQ$17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3">
                    <c:v>150</c:v>
                  </c:pt>
                  <c:pt idx="4">
                    <c:v>50</c:v>
                  </c:pt>
                  <c:pt idx="5">
                    <c:v>500</c:v>
                  </c:pt>
                  <c:pt idx="6">
                    <c:v>500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DATA!$FK$16:$FQ$16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0.35</c:v>
                  </c:pt>
                  <c:pt idx="3">
                    <c:v>0.4</c:v>
                  </c:pt>
                  <c:pt idx="4">
                    <c:v>1.5</c:v>
                  </c:pt>
                  <c:pt idx="5">
                    <c:v>0.95</c:v>
                  </c:pt>
                  <c:pt idx="6">
                    <c:v>1.5</c:v>
                  </c:pt>
                </c:numCache>
              </c:numRef>
            </c:plus>
            <c:minus>
              <c:numRef>
                <c:f>DATA!$FK$15:$FQ$15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0.35</c:v>
                  </c:pt>
                  <c:pt idx="3">
                    <c:v>0.30000000000000004</c:v>
                  </c:pt>
                  <c:pt idx="4">
                    <c:v>0.9</c:v>
                  </c:pt>
                  <c:pt idx="5">
                    <c:v>1.4</c:v>
                  </c:pt>
                  <c:pt idx="6">
                    <c:v>0.9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xVal>
            <c:numRef>
              <c:f>DATA!$FK$2:$FQ$2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1200</c:v>
                </c:pt>
                <c:pt idx="5">
                  <c:v>3700</c:v>
                </c:pt>
                <c:pt idx="6">
                  <c:v>4500</c:v>
                </c:pt>
              </c:numCache>
            </c:numRef>
          </c:xVal>
          <c:yVal>
            <c:numRef>
              <c:f>DATA!$FK$9:$FQ$9</c:f>
              <c:numCache>
                <c:formatCode>0.00</c:formatCode>
                <c:ptCount val="7"/>
                <c:pt idx="0">
                  <c:v>-5.4</c:v>
                </c:pt>
                <c:pt idx="1">
                  <c:v>-5.4</c:v>
                </c:pt>
                <c:pt idx="2">
                  <c:v>-7.1</c:v>
                </c:pt>
                <c:pt idx="3">
                  <c:v>-7.12</c:v>
                </c:pt>
                <c:pt idx="4">
                  <c:v>-5.3</c:v>
                </c:pt>
                <c:pt idx="5">
                  <c:v>-4.1000000000000005</c:v>
                </c:pt>
                <c:pt idx="6">
                  <c:v>-2.7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228128"/>
        <c:axId val="330228520"/>
      </c:scatterChart>
      <c:valAx>
        <c:axId val="330228128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228520"/>
        <c:crosses val="autoZero"/>
        <c:crossBetween val="midCat"/>
      </c:valAx>
      <c:valAx>
        <c:axId val="330228520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02281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DATA!$FT$2:$FZ$2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850</c:v>
                </c:pt>
                <c:pt idx="4">
                  <c:v>1100</c:v>
                </c:pt>
                <c:pt idx="5">
                  <c:v>1400</c:v>
                </c:pt>
                <c:pt idx="6">
                  <c:v>1800</c:v>
                </c:pt>
              </c:numCache>
            </c:numRef>
          </c:xVal>
          <c:yVal>
            <c:numRef>
              <c:f>DATA!$FT$3:$FZ$3</c:f>
              <c:numCache>
                <c:formatCode>General</c:formatCode>
                <c:ptCount val="7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-0.4</c:v>
                </c:pt>
                <c:pt idx="4">
                  <c:v>-0.5</c:v>
                </c:pt>
                <c:pt idx="5">
                  <c:v>-1</c:v>
                </c:pt>
                <c:pt idx="6">
                  <c:v>-1.2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DATA!$FT$12:$FZ$12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</c:numCache>
              </c:numRef>
            </c:plus>
            <c:minus>
              <c:numRef>
                <c:f>DATA!$FT$11:$FZ$11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DATA!$FT$2:$FZ$2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850</c:v>
                </c:pt>
                <c:pt idx="4">
                  <c:v>1100</c:v>
                </c:pt>
                <c:pt idx="5">
                  <c:v>1400</c:v>
                </c:pt>
                <c:pt idx="6">
                  <c:v>1800</c:v>
                </c:pt>
              </c:numCache>
            </c:numRef>
          </c:xVal>
          <c:yVal>
            <c:numRef>
              <c:f>DATA!$FT$5:$FZ$5</c:f>
              <c:numCache>
                <c:formatCode>0.00</c:formatCode>
                <c:ptCount val="7"/>
                <c:pt idx="0">
                  <c:v>0.8</c:v>
                </c:pt>
                <c:pt idx="1">
                  <c:v>1.5</c:v>
                </c:pt>
                <c:pt idx="2">
                  <c:v>0</c:v>
                </c:pt>
                <c:pt idx="3">
                  <c:v>-0.75</c:v>
                </c:pt>
                <c:pt idx="4">
                  <c:v>0.7</c:v>
                </c:pt>
                <c:pt idx="5">
                  <c:v>0.2</c:v>
                </c:pt>
                <c:pt idx="6">
                  <c:v>0.6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DATA!$FT$12:$FZ$12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</c:numCache>
              </c:numRef>
            </c:plus>
            <c:minus>
              <c:numRef>
                <c:f>DATA!$FT$11:$FZ$11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DATA!$FT$2:$FZ$2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850</c:v>
                </c:pt>
                <c:pt idx="4">
                  <c:v>1100</c:v>
                </c:pt>
                <c:pt idx="5">
                  <c:v>1400</c:v>
                </c:pt>
                <c:pt idx="6">
                  <c:v>1800</c:v>
                </c:pt>
              </c:numCache>
            </c:numRef>
          </c:xVal>
          <c:yVal>
            <c:numRef>
              <c:f>DATA!$FT$6:$FZ$6</c:f>
              <c:numCache>
                <c:formatCode>General</c:formatCode>
                <c:ptCount val="7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0.1</c:v>
                </c:pt>
                <c:pt idx="5">
                  <c:v>0.4</c:v>
                </c:pt>
                <c:pt idx="6">
                  <c:v>0.7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DATA!$FT$17:$FZ$17</c:f>
                <c:numCache>
                  <c:formatCode>General</c:formatCode>
                  <c:ptCount val="7"/>
                  <c:pt idx="0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</c:numCache>
              </c:numRef>
            </c:plus>
            <c:minus>
              <c:numRef>
                <c:f>DATA!$FT$17:$FZ$17</c:f>
                <c:numCache>
                  <c:formatCode>General</c:formatCode>
                  <c:ptCount val="7"/>
                  <c:pt idx="0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150</c:v>
                  </c:pt>
                  <c:pt idx="6">
                    <c:v>150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DATA!$FT$16:$FZ$16</c:f>
                <c:numCache>
                  <c:formatCode>General</c:formatCode>
                  <c:ptCount val="7"/>
                  <c:pt idx="0">
                    <c:v>0</c:v>
                  </c:pt>
                  <c:pt idx="2">
                    <c:v>0.35</c:v>
                  </c:pt>
                  <c:pt idx="3">
                    <c:v>1.1000000000000001</c:v>
                  </c:pt>
                  <c:pt idx="4">
                    <c:v>0.6</c:v>
                  </c:pt>
                  <c:pt idx="5">
                    <c:v>1</c:v>
                  </c:pt>
                  <c:pt idx="6">
                    <c:v>0.55000000000000004</c:v>
                  </c:pt>
                </c:numCache>
              </c:numRef>
            </c:plus>
            <c:minus>
              <c:numRef>
                <c:f>DATA!$FT$15:$FZ$15</c:f>
                <c:numCache>
                  <c:formatCode>General</c:formatCode>
                  <c:ptCount val="7"/>
                  <c:pt idx="0">
                    <c:v>0</c:v>
                  </c:pt>
                  <c:pt idx="2">
                    <c:v>0.35</c:v>
                  </c:pt>
                  <c:pt idx="3">
                    <c:v>1.25</c:v>
                  </c:pt>
                  <c:pt idx="4">
                    <c:v>0.7</c:v>
                  </c:pt>
                  <c:pt idx="5">
                    <c:v>0.95</c:v>
                  </c:pt>
                  <c:pt idx="6">
                    <c:v>0.55000000000000004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xVal>
            <c:numRef>
              <c:f>DATA!$FT$2:$FZ$2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850</c:v>
                </c:pt>
                <c:pt idx="4">
                  <c:v>1100</c:v>
                </c:pt>
                <c:pt idx="5">
                  <c:v>1400</c:v>
                </c:pt>
                <c:pt idx="6">
                  <c:v>1800</c:v>
                </c:pt>
              </c:numCache>
            </c:numRef>
          </c:xVal>
          <c:yVal>
            <c:numRef>
              <c:f>DATA!$FT$9:$FZ$9</c:f>
              <c:numCache>
                <c:formatCode>0.00</c:formatCode>
                <c:ptCount val="7"/>
                <c:pt idx="0">
                  <c:v>-5.5</c:v>
                </c:pt>
                <c:pt idx="1">
                  <c:v>-5.5</c:v>
                </c:pt>
                <c:pt idx="2">
                  <c:v>-7.1</c:v>
                </c:pt>
                <c:pt idx="3">
                  <c:v>-6.5</c:v>
                </c:pt>
                <c:pt idx="4">
                  <c:v>-4.9499999999999993</c:v>
                </c:pt>
                <c:pt idx="5">
                  <c:v>-4.6500000000000004</c:v>
                </c:pt>
                <c:pt idx="6">
                  <c:v>-3.9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104208"/>
        <c:axId val="331104600"/>
      </c:scatterChart>
      <c:valAx>
        <c:axId val="331104208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1104600"/>
        <c:crosses val="autoZero"/>
        <c:crossBetween val="midCat"/>
      </c:valAx>
      <c:valAx>
        <c:axId val="331104600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11042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DATA!$GC$2:$GJ$2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900</c:v>
                </c:pt>
                <c:pt idx="5">
                  <c:v>1000</c:v>
                </c:pt>
                <c:pt idx="6">
                  <c:v>1250</c:v>
                </c:pt>
                <c:pt idx="7">
                  <c:v>1700</c:v>
                </c:pt>
              </c:numCache>
            </c:numRef>
          </c:xVal>
          <c:yVal>
            <c:numRef>
              <c:f>DATA!$GC$3:$GJ$3</c:f>
              <c:numCache>
                <c:formatCode>General</c:formatCode>
                <c:ptCount val="8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-0.1</c:v>
                </c:pt>
                <c:pt idx="4">
                  <c:v>-0.3</c:v>
                </c:pt>
                <c:pt idx="5">
                  <c:v>-0.5</c:v>
                </c:pt>
                <c:pt idx="6">
                  <c:v>-1.1000000000000001</c:v>
                </c:pt>
                <c:pt idx="7">
                  <c:v>-1.2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DATA!$GC$12:$GJ$12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</c:numCache>
              </c:numRef>
            </c:plus>
            <c:minus>
              <c:numRef>
                <c:f>DATA!$GC$11:$GJ$11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DATA!$GC$2:$GJ$2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900</c:v>
                </c:pt>
                <c:pt idx="5">
                  <c:v>1000</c:v>
                </c:pt>
                <c:pt idx="6">
                  <c:v>1250</c:v>
                </c:pt>
                <c:pt idx="7">
                  <c:v>1700</c:v>
                </c:pt>
              </c:numCache>
            </c:numRef>
          </c:xVal>
          <c:yVal>
            <c:numRef>
              <c:f>DATA!$GC$5:$GJ$5</c:f>
              <c:numCache>
                <c:formatCode>0.00</c:formatCode>
                <c:ptCount val="8"/>
                <c:pt idx="0">
                  <c:v>0.8</c:v>
                </c:pt>
                <c:pt idx="1">
                  <c:v>1.4</c:v>
                </c:pt>
                <c:pt idx="2">
                  <c:v>0</c:v>
                </c:pt>
                <c:pt idx="3">
                  <c:v>-1.2</c:v>
                </c:pt>
                <c:pt idx="4">
                  <c:v>-0.6</c:v>
                </c:pt>
                <c:pt idx="5">
                  <c:v>0.6</c:v>
                </c:pt>
                <c:pt idx="6">
                  <c:v>0.6</c:v>
                </c:pt>
                <c:pt idx="7">
                  <c:v>1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DATA!$GC$12:$GJ$12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</c:numCache>
              </c:numRef>
            </c:plus>
            <c:minus>
              <c:numRef>
                <c:f>DATA!$GC$11:$GJ$11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DATA!$GC$2:$GJ$2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900</c:v>
                </c:pt>
                <c:pt idx="5">
                  <c:v>1000</c:v>
                </c:pt>
                <c:pt idx="6">
                  <c:v>1250</c:v>
                </c:pt>
                <c:pt idx="7">
                  <c:v>1700</c:v>
                </c:pt>
              </c:numCache>
            </c:numRef>
          </c:xVal>
          <c:yVal>
            <c:numRef>
              <c:f>DATA!$GC$6:$GJ$6</c:f>
              <c:numCache>
                <c:formatCode>General</c:formatCode>
                <c:ptCount val="8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-0.5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0.7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DATA!$GC$17:$GJ$17</c:f>
                <c:numCache>
                  <c:formatCode>General</c:formatCode>
                  <c:ptCount val="8"/>
                  <c:pt idx="0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50</c:v>
                  </c:pt>
                  <c:pt idx="6">
                    <c:v>100</c:v>
                  </c:pt>
                  <c:pt idx="7">
                    <c:v>100</c:v>
                  </c:pt>
                </c:numCache>
              </c:numRef>
            </c:plus>
            <c:minus>
              <c:numRef>
                <c:f>DATA!$GC$17:$GJ$17</c:f>
                <c:numCache>
                  <c:formatCode>General</c:formatCode>
                  <c:ptCount val="8"/>
                  <c:pt idx="0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150</c:v>
                  </c:pt>
                  <c:pt idx="5">
                    <c:v>50</c:v>
                  </c:pt>
                  <c:pt idx="6">
                    <c:v>100</c:v>
                  </c:pt>
                  <c:pt idx="7">
                    <c:v>100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DATA!$GC$16:$GJ$16</c:f>
                <c:numCache>
                  <c:formatCode>General</c:formatCode>
                  <c:ptCount val="8"/>
                  <c:pt idx="0">
                    <c:v>0</c:v>
                  </c:pt>
                  <c:pt idx="2">
                    <c:v>0.35</c:v>
                  </c:pt>
                  <c:pt idx="3">
                    <c:v>1.7</c:v>
                  </c:pt>
                  <c:pt idx="4">
                    <c:v>0.8</c:v>
                  </c:pt>
                  <c:pt idx="5">
                    <c:v>0.6</c:v>
                  </c:pt>
                  <c:pt idx="6">
                    <c:v>0.55000000000000004</c:v>
                  </c:pt>
                  <c:pt idx="7">
                    <c:v>1.5</c:v>
                  </c:pt>
                </c:numCache>
              </c:numRef>
            </c:plus>
            <c:minus>
              <c:numRef>
                <c:f>DATA!$GC$15:$GJ$15</c:f>
                <c:numCache>
                  <c:formatCode>General</c:formatCode>
                  <c:ptCount val="8"/>
                  <c:pt idx="0">
                    <c:v>0</c:v>
                  </c:pt>
                  <c:pt idx="2">
                    <c:v>0.35</c:v>
                  </c:pt>
                  <c:pt idx="3">
                    <c:v>2.9</c:v>
                  </c:pt>
                  <c:pt idx="4">
                    <c:v>1.25</c:v>
                  </c:pt>
                  <c:pt idx="5">
                    <c:v>0.6</c:v>
                  </c:pt>
                  <c:pt idx="6">
                    <c:v>0.55000000000000004</c:v>
                  </c:pt>
                  <c:pt idx="7">
                    <c:v>0.9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xVal>
            <c:numRef>
              <c:f>DATA!$GC$2:$GJ$2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900</c:v>
                </c:pt>
                <c:pt idx="5">
                  <c:v>1000</c:v>
                </c:pt>
                <c:pt idx="6">
                  <c:v>1250</c:v>
                </c:pt>
                <c:pt idx="7">
                  <c:v>1700</c:v>
                </c:pt>
              </c:numCache>
            </c:numRef>
          </c:xVal>
          <c:yVal>
            <c:numRef>
              <c:f>DATA!$GC$9:$GJ$9</c:f>
              <c:numCache>
                <c:formatCode>0.00</c:formatCode>
                <c:ptCount val="8"/>
                <c:pt idx="0">
                  <c:v>-5.5</c:v>
                </c:pt>
                <c:pt idx="1">
                  <c:v>-5.5</c:v>
                </c:pt>
                <c:pt idx="2">
                  <c:v>-7</c:v>
                </c:pt>
                <c:pt idx="3">
                  <c:v>-7.65</c:v>
                </c:pt>
                <c:pt idx="4">
                  <c:v>-6.5</c:v>
                </c:pt>
                <c:pt idx="5">
                  <c:v>-5.0999999999999996</c:v>
                </c:pt>
                <c:pt idx="6">
                  <c:v>-4.42</c:v>
                </c:pt>
                <c:pt idx="7">
                  <c:v>-3.4999999999999996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105384"/>
        <c:axId val="331105776"/>
      </c:scatterChart>
      <c:valAx>
        <c:axId val="331105384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/>
                  <a:t>Age (years BP)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1105776"/>
        <c:crosses val="autoZero"/>
        <c:crossBetween val="midCat"/>
      </c:valAx>
      <c:valAx>
        <c:axId val="331105776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311053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DATA!$L$2:$T$2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750</c:v>
                </c:pt>
                <c:pt idx="5">
                  <c:v>1200</c:v>
                </c:pt>
                <c:pt idx="6">
                  <c:v>2522</c:v>
                </c:pt>
                <c:pt idx="7">
                  <c:v>2977</c:v>
                </c:pt>
                <c:pt idx="8">
                  <c:v>3600</c:v>
                </c:pt>
              </c:numCache>
            </c:numRef>
          </c:xVal>
          <c:yVal>
            <c:numRef>
              <c:f>DATA!$L$3:$T$3</c:f>
              <c:numCache>
                <c:formatCode>General</c:formatCode>
                <c:ptCount val="9"/>
                <c:pt idx="0">
                  <c:v>2.59</c:v>
                </c:pt>
                <c:pt idx="1">
                  <c:v>2.59</c:v>
                </c:pt>
                <c:pt idx="2">
                  <c:v>2.59</c:v>
                </c:pt>
                <c:pt idx="3">
                  <c:v>0.4</c:v>
                </c:pt>
                <c:pt idx="4">
                  <c:v>0.15</c:v>
                </c:pt>
                <c:pt idx="5">
                  <c:v>0</c:v>
                </c:pt>
                <c:pt idx="6">
                  <c:v>-0.8</c:v>
                </c:pt>
                <c:pt idx="7">
                  <c:v>-0.95</c:v>
                </c:pt>
                <c:pt idx="8">
                  <c:v>-1.2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x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DATA!$L$14:$T$14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0.5</c:v>
                  </c:pt>
                  <c:pt idx="3">
                    <c:v>0.3</c:v>
                  </c:pt>
                  <c:pt idx="4">
                    <c:v>0.2</c:v>
                  </c:pt>
                  <c:pt idx="5">
                    <c:v>0.1</c:v>
                  </c:pt>
                  <c:pt idx="6">
                    <c:v>0.7</c:v>
                  </c:pt>
                  <c:pt idx="7">
                    <c:v>0.05</c:v>
                  </c:pt>
                  <c:pt idx="8">
                    <c:v>0.05</c:v>
                  </c:pt>
                </c:numCache>
              </c:numRef>
            </c:plus>
            <c:minus>
              <c:numRef>
                <c:f>DATA!$L$13:$T$13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0.5</c:v>
                  </c:pt>
                  <c:pt idx="3">
                    <c:v>0.65</c:v>
                  </c:pt>
                  <c:pt idx="4">
                    <c:v>0.4</c:v>
                  </c:pt>
                  <c:pt idx="5">
                    <c:v>0.1</c:v>
                  </c:pt>
                  <c:pt idx="6">
                    <c:v>0.6</c:v>
                  </c:pt>
                  <c:pt idx="7">
                    <c:v>0.05</c:v>
                  </c:pt>
                  <c:pt idx="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DATA!$L$2:$T$2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750</c:v>
                </c:pt>
                <c:pt idx="5">
                  <c:v>1200</c:v>
                </c:pt>
                <c:pt idx="6">
                  <c:v>2522</c:v>
                </c:pt>
                <c:pt idx="7">
                  <c:v>2977</c:v>
                </c:pt>
                <c:pt idx="8">
                  <c:v>3600</c:v>
                </c:pt>
              </c:numCache>
            </c:numRef>
          </c:xVal>
          <c:yVal>
            <c:numRef>
              <c:f>DATA!$L$5:$T$5</c:f>
              <c:numCache>
                <c:formatCode>General</c:formatCode>
                <c:ptCount val="9"/>
                <c:pt idx="0">
                  <c:v>2.59</c:v>
                </c:pt>
                <c:pt idx="1">
                  <c:v>2.79</c:v>
                </c:pt>
                <c:pt idx="2">
                  <c:v>1.2</c:v>
                </c:pt>
                <c:pt idx="3" formatCode="0.00">
                  <c:v>-0.9</c:v>
                </c:pt>
                <c:pt idx="4" formatCode="0.00">
                  <c:v>-0.24377933848563349</c:v>
                </c:pt>
                <c:pt idx="5" formatCode="0.00">
                  <c:v>0.6173915575834299</c:v>
                </c:pt>
                <c:pt idx="6" formatCode="0.00">
                  <c:v>-2.6395992090187503E-2</c:v>
                </c:pt>
                <c:pt idx="7" formatCode="0.00">
                  <c:v>1</c:v>
                </c:pt>
                <c:pt idx="8" formatCode="0.00">
                  <c:v>0.61315324465448451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DATA!$L$12:$T$12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</c:numCache>
              </c:numRef>
            </c:plus>
            <c:minus>
              <c:numRef>
                <c:f>DATA!$L$11:$T$11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0.3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DATA!$L$2:$T$2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750</c:v>
                </c:pt>
                <c:pt idx="5">
                  <c:v>1200</c:v>
                </c:pt>
                <c:pt idx="6">
                  <c:v>2522</c:v>
                </c:pt>
                <c:pt idx="7">
                  <c:v>2977</c:v>
                </c:pt>
                <c:pt idx="8">
                  <c:v>3600</c:v>
                </c:pt>
              </c:numCache>
            </c:numRef>
          </c:xVal>
          <c:yVal>
            <c:numRef>
              <c:f>DATA!$L$6:$T$6</c:f>
              <c:numCache>
                <c:formatCode>General</c:formatCode>
                <c:ptCount val="9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-0.5</c:v>
                </c:pt>
                <c:pt idx="4">
                  <c:v>-0.3</c:v>
                </c:pt>
                <c:pt idx="5">
                  <c:v>0.2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DATA!$L$17:$T$17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50</c:v>
                  </c:pt>
                  <c:pt idx="3">
                    <c:v>75</c:v>
                  </c:pt>
                  <c:pt idx="4">
                    <c:v>100</c:v>
                  </c:pt>
                  <c:pt idx="5">
                    <c:v>150</c:v>
                  </c:pt>
                  <c:pt idx="6">
                    <c:v>174</c:v>
                  </c:pt>
                  <c:pt idx="7">
                    <c:v>100</c:v>
                  </c:pt>
                  <c:pt idx="8">
                    <c:v>150</c:v>
                  </c:pt>
                </c:numCache>
              </c:numRef>
            </c:plus>
            <c:minus>
              <c:numRef>
                <c:f>DATA!$L$17:$T$17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50</c:v>
                  </c:pt>
                  <c:pt idx="3">
                    <c:v>75</c:v>
                  </c:pt>
                  <c:pt idx="4">
                    <c:v>100</c:v>
                  </c:pt>
                  <c:pt idx="5">
                    <c:v>150</c:v>
                  </c:pt>
                  <c:pt idx="6">
                    <c:v>174</c:v>
                  </c:pt>
                  <c:pt idx="7">
                    <c:v>100</c:v>
                  </c:pt>
                  <c:pt idx="8">
                    <c:v>150</c:v>
                  </c:pt>
                </c:numCache>
              </c:numRef>
            </c:minus>
            <c:spPr>
              <a:ln w="952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DATA!$L$16:$T$16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0.55000000000000004</c:v>
                  </c:pt>
                  <c:pt idx="3">
                    <c:v>0.4</c:v>
                  </c:pt>
                  <c:pt idx="4">
                    <c:v>0.7</c:v>
                  </c:pt>
                  <c:pt idx="5">
                    <c:v>0.6</c:v>
                  </c:pt>
                  <c:pt idx="6">
                    <c:v>1.2</c:v>
                  </c:pt>
                  <c:pt idx="7">
                    <c:v>0.55000000000000004</c:v>
                  </c:pt>
                  <c:pt idx="8">
                    <c:v>0.55000000000000004</c:v>
                  </c:pt>
                </c:numCache>
              </c:numRef>
            </c:plus>
            <c:minus>
              <c:numRef>
                <c:f>DATA!$L$15:$T$15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0.55000000000000004</c:v>
                  </c:pt>
                  <c:pt idx="3">
                    <c:v>0.95</c:v>
                  </c:pt>
                  <c:pt idx="4">
                    <c:v>0.9</c:v>
                  </c:pt>
                  <c:pt idx="5">
                    <c:v>0.6</c:v>
                  </c:pt>
                  <c:pt idx="6">
                    <c:v>1.1000000000000001</c:v>
                  </c:pt>
                  <c:pt idx="7">
                    <c:v>0.55000000000000004</c:v>
                  </c:pt>
                  <c:pt idx="8">
                    <c:v>0.6</c:v>
                  </c:pt>
                </c:numCache>
              </c:numRef>
            </c:minus>
            <c:spPr>
              <a:ln w="9525">
                <a:solidFill>
                  <a:srgbClr val="000000"/>
                </a:solidFill>
                <a:prstDash val="solid"/>
              </a:ln>
            </c:spPr>
          </c:errBars>
          <c:xVal>
            <c:numRef>
              <c:f>DATA!$L$2:$T$2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750</c:v>
                </c:pt>
                <c:pt idx="5">
                  <c:v>1200</c:v>
                </c:pt>
                <c:pt idx="6">
                  <c:v>2522</c:v>
                </c:pt>
                <c:pt idx="7">
                  <c:v>2977</c:v>
                </c:pt>
                <c:pt idx="8">
                  <c:v>3600</c:v>
                </c:pt>
              </c:numCache>
            </c:numRef>
          </c:xVal>
          <c:yVal>
            <c:numRef>
              <c:f>DATA!$L$9:$T$9</c:f>
              <c:numCache>
                <c:formatCode>0.00</c:formatCode>
                <c:ptCount val="9"/>
                <c:pt idx="0">
                  <c:v>-5.2</c:v>
                </c:pt>
                <c:pt idx="1">
                  <c:v>-5.2</c:v>
                </c:pt>
                <c:pt idx="2">
                  <c:v>-7.19</c:v>
                </c:pt>
                <c:pt idx="3">
                  <c:v>-7.25</c:v>
                </c:pt>
                <c:pt idx="4">
                  <c:v>-6.2437793384856342</c:v>
                </c:pt>
                <c:pt idx="5">
                  <c:v>-5.0826084424165705</c:v>
                </c:pt>
                <c:pt idx="6">
                  <c:v>-3.3763959920901883</c:v>
                </c:pt>
                <c:pt idx="7">
                  <c:v>-2.25</c:v>
                </c:pt>
                <c:pt idx="8">
                  <c:v>-2.3868467553455153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202544"/>
        <c:axId val="325202936"/>
      </c:scatterChart>
      <c:valAx>
        <c:axId val="325202544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5202936"/>
        <c:crosses val="autoZero"/>
        <c:crossBetween val="midCat"/>
      </c:valAx>
      <c:valAx>
        <c:axId val="325202936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/>
                  <a:t> Elevation (in meters]</a:t>
                </a:r>
              </a:p>
            </c:rich>
          </c:tx>
          <c:layout>
            <c:manualLayout>
              <c:xMode val="edge"/>
              <c:yMode val="edge"/>
              <c:x val="1.3675213675213675E-2"/>
              <c:y val="0.438467886446843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52025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A86ED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DATA!$W$2:$AE$2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1100</c:v>
                </c:pt>
                <c:pt idx="7">
                  <c:v>1550</c:v>
                </c:pt>
                <c:pt idx="8">
                  <c:v>3400</c:v>
                </c:pt>
              </c:numCache>
            </c:numRef>
          </c:xVal>
          <c:yVal>
            <c:numRef>
              <c:f>DATA!$W$4:$AE$4</c:f>
              <c:numCache>
                <c:formatCode>General</c:formatCode>
                <c:ptCount val="9"/>
                <c:pt idx="0">
                  <c:v>0</c:v>
                </c:pt>
                <c:pt idx="1">
                  <c:v>-0.40000000000000013</c:v>
                </c:pt>
                <c:pt idx="2">
                  <c:v>-0.40000000000000013</c:v>
                </c:pt>
                <c:pt idx="3">
                  <c:v>-0.55000000000000004</c:v>
                </c:pt>
                <c:pt idx="4">
                  <c:v>-0.90000000000000013</c:v>
                </c:pt>
                <c:pt idx="5">
                  <c:v>-1.55</c:v>
                </c:pt>
                <c:pt idx="6">
                  <c:v>-2.2000000000000002</c:v>
                </c:pt>
                <c:pt idx="7">
                  <c:v>-2.35</c:v>
                </c:pt>
                <c:pt idx="8">
                  <c:v>-3.1500000000000004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DATA!$W$2:$AE$2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1100</c:v>
                </c:pt>
                <c:pt idx="7">
                  <c:v>1550</c:v>
                </c:pt>
                <c:pt idx="8">
                  <c:v>3400</c:v>
                </c:pt>
              </c:numCache>
            </c:numRef>
          </c:xVal>
          <c:yVal>
            <c:numRef>
              <c:f>DATA!$W$5:$AE$5</c:f>
              <c:numCache>
                <c:formatCode>0.00</c:formatCode>
                <c:ptCount val="9"/>
                <c:pt idx="0">
                  <c:v>1.35</c:v>
                </c:pt>
                <c:pt idx="1">
                  <c:v>1.95</c:v>
                </c:pt>
                <c:pt idx="2">
                  <c:v>0.6</c:v>
                </c:pt>
                <c:pt idx="3">
                  <c:v>0.2</c:v>
                </c:pt>
                <c:pt idx="4">
                  <c:v>0</c:v>
                </c:pt>
                <c:pt idx="5">
                  <c:v>0.6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DATA!$W$2:$AE$2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1100</c:v>
                </c:pt>
                <c:pt idx="7">
                  <c:v>1550</c:v>
                </c:pt>
                <c:pt idx="8">
                  <c:v>3400</c:v>
                </c:pt>
              </c:numCache>
            </c:numRef>
          </c:xVal>
          <c:yVal>
            <c:numRef>
              <c:f>DATA!$W$6:$AE$6</c:f>
              <c:numCache>
                <c:formatCode>General</c:formatCode>
                <c:ptCount val="9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-0.35</c:v>
                </c:pt>
                <c:pt idx="4">
                  <c:v>-0.4</c:v>
                </c:pt>
                <c:pt idx="5">
                  <c:v>0.1</c:v>
                </c:pt>
                <c:pt idx="6">
                  <c:v>0.15</c:v>
                </c:pt>
                <c:pt idx="7">
                  <c:v>0.55000000000000004</c:v>
                </c:pt>
                <c:pt idx="8">
                  <c:v>0.8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DATA!$W$2:$AE$2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1100</c:v>
                </c:pt>
                <c:pt idx="7">
                  <c:v>1550</c:v>
                </c:pt>
                <c:pt idx="8">
                  <c:v>3400</c:v>
                </c:pt>
              </c:numCache>
            </c:numRef>
          </c:xVal>
          <c:yVal>
            <c:numRef>
              <c:f>DATA!$W$8:$AE$8</c:f>
              <c:numCache>
                <c:formatCode>0.00</c:formatCode>
                <c:ptCount val="9"/>
                <c:pt idx="0">
                  <c:v>-5.5</c:v>
                </c:pt>
                <c:pt idx="1">
                  <c:v>-4.6999999999999993</c:v>
                </c:pt>
                <c:pt idx="2">
                  <c:v>-6.05</c:v>
                </c:pt>
                <c:pt idx="3">
                  <c:v>-6.4499999999999993</c:v>
                </c:pt>
                <c:pt idx="4">
                  <c:v>-6.35</c:v>
                </c:pt>
                <c:pt idx="5">
                  <c:v>-4.5999999999999996</c:v>
                </c:pt>
                <c:pt idx="6">
                  <c:v>-4.5</c:v>
                </c:pt>
                <c:pt idx="7">
                  <c:v>-3.3499999999999996</c:v>
                </c:pt>
                <c:pt idx="8">
                  <c:v>-1.8999999999999995</c:v>
                </c:pt>
              </c:numCache>
            </c:numRef>
          </c:yVal>
          <c:smooth val="0"/>
        </c:ser>
        <c:ser>
          <c:idx val="4"/>
          <c:order val="4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DATA!$W$17:$AE$17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50</c:v>
                  </c:pt>
                  <c:pt idx="4">
                    <c:v>75</c:v>
                  </c:pt>
                  <c:pt idx="5">
                    <c:v>50</c:v>
                  </c:pt>
                  <c:pt idx="6">
                    <c:v>50</c:v>
                  </c:pt>
                  <c:pt idx="7">
                    <c:v>50</c:v>
                  </c:pt>
                  <c:pt idx="8">
                    <c:v>50</c:v>
                  </c:pt>
                </c:numCache>
              </c:numRef>
            </c:plus>
            <c:minus>
              <c:numRef>
                <c:f>DATA!$W$17:$AE$17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50</c:v>
                  </c:pt>
                  <c:pt idx="4">
                    <c:v>75</c:v>
                  </c:pt>
                  <c:pt idx="5">
                    <c:v>50</c:v>
                  </c:pt>
                  <c:pt idx="6">
                    <c:v>50</c:v>
                  </c:pt>
                  <c:pt idx="7">
                    <c:v>50</c:v>
                  </c:pt>
                  <c:pt idx="8">
                    <c:v>50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DATA!$W$15:$AE$15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0.15000000000000002</c:v>
                  </c:pt>
                  <c:pt idx="3">
                    <c:v>0.85000000000000009</c:v>
                  </c:pt>
                  <c:pt idx="4">
                    <c:v>1.5</c:v>
                  </c:pt>
                  <c:pt idx="5">
                    <c:v>0.7</c:v>
                  </c:pt>
                  <c:pt idx="6">
                    <c:v>2.2999999999999998</c:v>
                  </c:pt>
                  <c:pt idx="7">
                    <c:v>0.7</c:v>
                  </c:pt>
                  <c:pt idx="8">
                    <c:v>0.8</c:v>
                  </c:pt>
                </c:numCache>
              </c:numRef>
            </c:plus>
            <c:minus>
              <c:numRef>
                <c:f>DATA!$W$16:$AE$16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0.15000000000000002</c:v>
                  </c:pt>
                  <c:pt idx="3">
                    <c:v>0.75</c:v>
                  </c:pt>
                  <c:pt idx="4">
                    <c:v>1.5</c:v>
                  </c:pt>
                  <c:pt idx="5">
                    <c:v>0.7</c:v>
                  </c:pt>
                  <c:pt idx="6">
                    <c:v>1</c:v>
                  </c:pt>
                  <c:pt idx="7">
                    <c:v>0.7</c:v>
                  </c:pt>
                  <c:pt idx="8">
                    <c:v>1.5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DATA!$W$2:$AE$2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1100</c:v>
                </c:pt>
                <c:pt idx="7">
                  <c:v>1550</c:v>
                </c:pt>
                <c:pt idx="8">
                  <c:v>3400</c:v>
                </c:pt>
              </c:numCache>
            </c:numRef>
          </c:xVal>
          <c:yVal>
            <c:numRef>
              <c:f>DATA!$W$9:$AE$9</c:f>
              <c:numCache>
                <c:formatCode>0.00</c:formatCode>
                <c:ptCount val="9"/>
                <c:pt idx="0">
                  <c:v>-5.5</c:v>
                </c:pt>
                <c:pt idx="1">
                  <c:v>-5.5</c:v>
                </c:pt>
                <c:pt idx="2">
                  <c:v>-7</c:v>
                </c:pt>
                <c:pt idx="3">
                  <c:v>-7.25</c:v>
                </c:pt>
                <c:pt idx="4">
                  <c:v>-7.25</c:v>
                </c:pt>
                <c:pt idx="5">
                  <c:v>-5.3999999999999995</c:v>
                </c:pt>
                <c:pt idx="6">
                  <c:v>-5.3</c:v>
                </c:pt>
                <c:pt idx="7">
                  <c:v>-4.55</c:v>
                </c:pt>
                <c:pt idx="8">
                  <c:v>-3.2999999999999994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203720"/>
        <c:axId val="325204112"/>
      </c:scatterChart>
      <c:valAx>
        <c:axId val="325203720"/>
        <c:scaling>
          <c:orientation val="minMax"/>
          <c:max val="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204112"/>
        <c:crosses val="autoZero"/>
        <c:crossBetween val="midCat"/>
      </c:valAx>
      <c:valAx>
        <c:axId val="32520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307692307692308E-2"/>
              <c:y val="0.362405176256923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203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DATA!$AH$2:$AQ$2</c:f>
              <c:numCache>
                <c:formatCode>General</c:formatCode>
                <c:ptCount val="10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700</c:v>
                </c:pt>
                <c:pt idx="6">
                  <c:v>900</c:v>
                </c:pt>
                <c:pt idx="7">
                  <c:v>1050</c:v>
                </c:pt>
                <c:pt idx="8">
                  <c:v>1100</c:v>
                </c:pt>
                <c:pt idx="9">
                  <c:v>1500</c:v>
                </c:pt>
              </c:numCache>
            </c:numRef>
          </c:xVal>
          <c:yVal>
            <c:numRef>
              <c:f>DATA!$AH$3:$AQ$3</c:f>
              <c:numCache>
                <c:formatCode>General</c:formatCode>
                <c:ptCount val="10"/>
                <c:pt idx="0">
                  <c:v>1.2</c:v>
                </c:pt>
                <c:pt idx="1">
                  <c:v>0.95</c:v>
                </c:pt>
                <c:pt idx="2">
                  <c:v>0.95</c:v>
                </c:pt>
                <c:pt idx="3">
                  <c:v>0.5</c:v>
                </c:pt>
                <c:pt idx="4">
                  <c:v>0.4</c:v>
                </c:pt>
                <c:pt idx="5">
                  <c:v>0.2</c:v>
                </c:pt>
                <c:pt idx="6">
                  <c:v>0</c:v>
                </c:pt>
                <c:pt idx="7">
                  <c:v>-0.1</c:v>
                </c:pt>
                <c:pt idx="8">
                  <c:v>-0.7</c:v>
                </c:pt>
                <c:pt idx="9">
                  <c:v>-0.9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DATA!$AH$14:$AQ$14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</c:v>
                  </c:pt>
                  <c:pt idx="2">
                    <c:v>0.1</c:v>
                  </c:pt>
                  <c:pt idx="3">
                    <c:v>0.4</c:v>
                  </c:pt>
                  <c:pt idx="4">
                    <c:v>0.45</c:v>
                  </c:pt>
                  <c:pt idx="5">
                    <c:v>0.4</c:v>
                  </c:pt>
                  <c:pt idx="6">
                    <c:v>0.2</c:v>
                  </c:pt>
                  <c:pt idx="7">
                    <c:v>0.5</c:v>
                  </c:pt>
                  <c:pt idx="8">
                    <c:v>0.16</c:v>
                  </c:pt>
                  <c:pt idx="9">
                    <c:v>0.3</c:v>
                  </c:pt>
                </c:numCache>
              </c:numRef>
            </c:plus>
            <c:minus>
              <c:numRef>
                <c:f>DATA!$AH$13:$AQ$13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0.3</c:v>
                  </c:pt>
                  <c:pt idx="8">
                    <c:v>0.54</c:v>
                  </c:pt>
                  <c:pt idx="9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DATA!$AH$2:$AQ$2</c:f>
              <c:numCache>
                <c:formatCode>General</c:formatCode>
                <c:ptCount val="10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700</c:v>
                </c:pt>
                <c:pt idx="6">
                  <c:v>900</c:v>
                </c:pt>
                <c:pt idx="7">
                  <c:v>1050</c:v>
                </c:pt>
                <c:pt idx="8">
                  <c:v>1100</c:v>
                </c:pt>
                <c:pt idx="9">
                  <c:v>1500</c:v>
                </c:pt>
              </c:numCache>
            </c:numRef>
          </c:xVal>
          <c:yVal>
            <c:numRef>
              <c:f>DATA!$AH$5:$AQ$5</c:f>
              <c:numCache>
                <c:formatCode>0.00</c:formatCode>
                <c:ptCount val="10"/>
                <c:pt idx="0">
                  <c:v>1.2</c:v>
                </c:pt>
                <c:pt idx="1">
                  <c:v>1.95</c:v>
                </c:pt>
                <c:pt idx="2">
                  <c:v>0.6</c:v>
                </c:pt>
                <c:pt idx="3">
                  <c:v>0.2</c:v>
                </c:pt>
                <c:pt idx="4">
                  <c:v>0</c:v>
                </c:pt>
                <c:pt idx="5">
                  <c:v>0.2</c:v>
                </c:pt>
                <c:pt idx="6">
                  <c:v>0</c:v>
                </c:pt>
                <c:pt idx="7">
                  <c:v>1</c:v>
                </c:pt>
                <c:pt idx="8">
                  <c:v>0.24</c:v>
                </c:pt>
                <c:pt idx="9">
                  <c:v>0.5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DATA!$AH$12:$AQ$12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</c:numCache>
              </c:numRef>
            </c:plus>
            <c:minus>
              <c:numRef>
                <c:f>DATA!$AH$11:$AQ$11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0.3</c:v>
                  </c:pt>
                  <c:pt idx="5">
                    <c:v>0.5</c:v>
                  </c:pt>
                  <c:pt idx="6">
                    <c:v>0.3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DATA!$AH$2:$AQ$2</c:f>
              <c:numCache>
                <c:formatCode>General</c:formatCode>
                <c:ptCount val="10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700</c:v>
                </c:pt>
                <c:pt idx="6">
                  <c:v>900</c:v>
                </c:pt>
                <c:pt idx="7">
                  <c:v>1050</c:v>
                </c:pt>
                <c:pt idx="8">
                  <c:v>1100</c:v>
                </c:pt>
                <c:pt idx="9">
                  <c:v>1500</c:v>
                </c:pt>
              </c:numCache>
            </c:numRef>
          </c:xVal>
          <c:yVal>
            <c:numRef>
              <c:f>DATA!$AH$6:$AQ$6</c:f>
              <c:numCache>
                <c:formatCode>General</c:formatCode>
                <c:ptCount val="10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-0.4</c:v>
                </c:pt>
                <c:pt idx="4">
                  <c:v>-0.4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0.25</c:v>
                </c:pt>
                <c:pt idx="9">
                  <c:v>0.5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DATA!$AH$17:$AQ$17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</c:v>
                  </c:pt>
                  <c:pt idx="2">
                    <c:v>25</c:v>
                  </c:pt>
                  <c:pt idx="3">
                    <c:v>75</c:v>
                  </c:pt>
                  <c:pt idx="4">
                    <c:v>100</c:v>
                  </c:pt>
                  <c:pt idx="5">
                    <c:v>75</c:v>
                  </c:pt>
                  <c:pt idx="6">
                    <c:v>75</c:v>
                  </c:pt>
                  <c:pt idx="7">
                    <c:v>75</c:v>
                  </c:pt>
                  <c:pt idx="8">
                    <c:v>75</c:v>
                  </c:pt>
                  <c:pt idx="9">
                    <c:v>75</c:v>
                  </c:pt>
                </c:numCache>
              </c:numRef>
            </c:plus>
            <c:minus>
              <c:numRef>
                <c:f>DATA!$AH$17:$AQ$17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</c:v>
                  </c:pt>
                  <c:pt idx="2">
                    <c:v>25</c:v>
                  </c:pt>
                  <c:pt idx="3">
                    <c:v>75</c:v>
                  </c:pt>
                  <c:pt idx="4">
                    <c:v>100</c:v>
                  </c:pt>
                  <c:pt idx="5">
                    <c:v>75</c:v>
                  </c:pt>
                  <c:pt idx="6">
                    <c:v>75</c:v>
                  </c:pt>
                  <c:pt idx="7">
                    <c:v>75</c:v>
                  </c:pt>
                  <c:pt idx="8">
                    <c:v>75</c:v>
                  </c:pt>
                  <c:pt idx="9">
                    <c:v>75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DATA!$AH$16:$AQ$16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0.05</c:v>
                  </c:pt>
                  <c:pt idx="2">
                    <c:v>0.15000000000000002</c:v>
                  </c:pt>
                  <c:pt idx="3">
                    <c:v>0.5</c:v>
                  </c:pt>
                  <c:pt idx="4">
                    <c:v>0.95</c:v>
                  </c:pt>
                  <c:pt idx="5">
                    <c:v>0.9</c:v>
                  </c:pt>
                  <c:pt idx="6">
                    <c:v>0.7</c:v>
                  </c:pt>
                  <c:pt idx="7">
                    <c:v>1</c:v>
                  </c:pt>
                  <c:pt idx="8">
                    <c:v>0.66</c:v>
                  </c:pt>
                  <c:pt idx="9">
                    <c:v>0.8</c:v>
                  </c:pt>
                </c:numCache>
              </c:numRef>
            </c:plus>
            <c:minus>
              <c:numRef>
                <c:f>DATA!$AH$15:$AQ$15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0.05</c:v>
                  </c:pt>
                  <c:pt idx="2">
                    <c:v>0.15000000000000002</c:v>
                  </c:pt>
                  <c:pt idx="3">
                    <c:v>0.30000000000000004</c:v>
                  </c:pt>
                  <c:pt idx="4">
                    <c:v>0.5</c:v>
                  </c:pt>
                  <c:pt idx="5">
                    <c:v>0.7</c:v>
                  </c:pt>
                  <c:pt idx="6">
                    <c:v>0.5</c:v>
                  </c:pt>
                  <c:pt idx="7">
                    <c:v>0.8</c:v>
                  </c:pt>
                  <c:pt idx="8">
                    <c:v>1.04</c:v>
                  </c:pt>
                  <c:pt idx="9">
                    <c:v>0.8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DATA!$AH$2:$AQ$2</c:f>
              <c:numCache>
                <c:formatCode>General</c:formatCode>
                <c:ptCount val="10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200</c:v>
                </c:pt>
                <c:pt idx="4">
                  <c:v>500</c:v>
                </c:pt>
                <c:pt idx="5">
                  <c:v>700</c:v>
                </c:pt>
                <c:pt idx="6">
                  <c:v>900</c:v>
                </c:pt>
                <c:pt idx="7">
                  <c:v>1050</c:v>
                </c:pt>
                <c:pt idx="8">
                  <c:v>1100</c:v>
                </c:pt>
                <c:pt idx="9">
                  <c:v>1500</c:v>
                </c:pt>
              </c:numCache>
            </c:numRef>
          </c:xVal>
          <c:yVal>
            <c:numRef>
              <c:f>DATA!$AH$9:$AQ$9</c:f>
              <c:numCache>
                <c:formatCode>0.00</c:formatCode>
                <c:ptCount val="10"/>
                <c:pt idx="0">
                  <c:v>-5.5</c:v>
                </c:pt>
                <c:pt idx="1">
                  <c:v>-5.5</c:v>
                </c:pt>
                <c:pt idx="2">
                  <c:v>-7</c:v>
                </c:pt>
                <c:pt idx="3">
                  <c:v>-7.0500000000000007</c:v>
                </c:pt>
                <c:pt idx="4">
                  <c:v>-7.1000000000000005</c:v>
                </c:pt>
                <c:pt idx="5">
                  <c:v>-6.4</c:v>
                </c:pt>
                <c:pt idx="6">
                  <c:v>-6.45</c:v>
                </c:pt>
                <c:pt idx="7">
                  <c:v>-5.3000000000000007</c:v>
                </c:pt>
                <c:pt idx="8">
                  <c:v>-5.16</c:v>
                </c:pt>
                <c:pt idx="9">
                  <c:v>-4.5999999999999996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35096"/>
        <c:axId val="329335488"/>
      </c:scatterChart>
      <c:valAx>
        <c:axId val="329335096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9335488"/>
        <c:crosses val="autoZero"/>
        <c:crossBetween val="midCat"/>
      </c:valAx>
      <c:valAx>
        <c:axId val="329335488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0983606557377051E-3"/>
              <c:y val="0.3387498764537277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93350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DATA!$AU$2:$BA$2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1600</c:v>
                </c:pt>
                <c:pt idx="4">
                  <c:v>1700</c:v>
                </c:pt>
                <c:pt idx="5">
                  <c:v>2300</c:v>
                </c:pt>
                <c:pt idx="6">
                  <c:v>3700</c:v>
                </c:pt>
              </c:numCache>
            </c:numRef>
          </c:xVal>
          <c:yVal>
            <c:numRef>
              <c:f>DATA!$AU$3:$BA$3</c:f>
              <c:numCache>
                <c:formatCode>General</c:formatCode>
                <c:ptCount val="7"/>
                <c:pt idx="0">
                  <c:v>1.7</c:v>
                </c:pt>
                <c:pt idx="1">
                  <c:v>1.7</c:v>
                </c:pt>
                <c:pt idx="2">
                  <c:v>1.7</c:v>
                </c:pt>
                <c:pt idx="3">
                  <c:v>-1.3</c:v>
                </c:pt>
                <c:pt idx="4">
                  <c:v>-1.7</c:v>
                </c:pt>
                <c:pt idx="5">
                  <c:v>-2.2000000000000002</c:v>
                </c:pt>
                <c:pt idx="6">
                  <c:v>-2.2999999999999998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DATA!$AU$14:$BA$14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0.6</c:v>
                  </c:pt>
                  <c:pt idx="6">
                    <c:v>0.3</c:v>
                  </c:pt>
                </c:numCache>
              </c:numRef>
            </c:plus>
            <c:minus>
              <c:numRef>
                <c:f>DATA!$AU$13:$BA$13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0.8</c:v>
                  </c:pt>
                  <c:pt idx="6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DATA!$AU$2:$BA$2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1600</c:v>
                </c:pt>
                <c:pt idx="4">
                  <c:v>1700</c:v>
                </c:pt>
                <c:pt idx="5">
                  <c:v>2300</c:v>
                </c:pt>
                <c:pt idx="6">
                  <c:v>3700</c:v>
                </c:pt>
              </c:numCache>
            </c:numRef>
          </c:xVal>
          <c:yVal>
            <c:numRef>
              <c:f>DATA!$AU$5:$BA$5</c:f>
              <c:numCache>
                <c:formatCode>0.00</c:formatCode>
                <c:ptCount val="7"/>
                <c:pt idx="0">
                  <c:v>1.7</c:v>
                </c:pt>
                <c:pt idx="1">
                  <c:v>1.9</c:v>
                </c:pt>
                <c:pt idx="2">
                  <c:v>0</c:v>
                </c:pt>
                <c:pt idx="3">
                  <c:v>0</c:v>
                </c:pt>
                <c:pt idx="4">
                  <c:v>0.6</c:v>
                </c:pt>
                <c:pt idx="5">
                  <c:v>-0.3</c:v>
                </c:pt>
                <c:pt idx="6">
                  <c:v>0.5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DATA!$AU$12:$BA$12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</c:numCache>
              </c:numRef>
            </c:plus>
            <c:minus>
              <c:numRef>
                <c:f>DATA!$AU$11:$BA$11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DATA!$AU$2:$BA$2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1600</c:v>
                </c:pt>
                <c:pt idx="4">
                  <c:v>1700</c:v>
                </c:pt>
                <c:pt idx="5">
                  <c:v>2300</c:v>
                </c:pt>
                <c:pt idx="6">
                  <c:v>3700</c:v>
                </c:pt>
              </c:numCache>
            </c:numRef>
          </c:xVal>
          <c:yVal>
            <c:numRef>
              <c:f>DATA!$AU$6:$BA$6</c:f>
              <c:numCache>
                <c:formatCode>General</c:formatCode>
                <c:ptCount val="7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0.6</c:v>
                </c:pt>
                <c:pt idx="4">
                  <c:v>0.7</c:v>
                </c:pt>
                <c:pt idx="5">
                  <c:v>1.3</c:v>
                </c:pt>
                <c:pt idx="6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DATA!$AU$17:$BA$17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10</c:v>
                  </c:pt>
                  <c:pt idx="5">
                    <c:v>300</c:v>
                  </c:pt>
                  <c:pt idx="6">
                    <c:v>100</c:v>
                  </c:pt>
                </c:numCache>
              </c:numRef>
            </c:plus>
            <c:minus>
              <c:numRef>
                <c:f>DATA!$AU$17:$BA$17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10</c:v>
                  </c:pt>
                  <c:pt idx="5">
                    <c:v>300</c:v>
                  </c:pt>
                  <c:pt idx="6">
                    <c:v>100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DATA!$AU$16:$BA$16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0.25</c:v>
                  </c:pt>
                  <c:pt idx="3">
                    <c:v>0.7</c:v>
                  </c:pt>
                  <c:pt idx="4">
                    <c:v>0.6</c:v>
                  </c:pt>
                  <c:pt idx="5">
                    <c:v>1.1000000000000001</c:v>
                  </c:pt>
                  <c:pt idx="6">
                    <c:v>0.8</c:v>
                  </c:pt>
                </c:numCache>
              </c:numRef>
            </c:plus>
            <c:minus>
              <c:numRef>
                <c:f>DATA!$AU$15:$BA$15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0.05</c:v>
                  </c:pt>
                  <c:pt idx="2">
                    <c:v>0.25</c:v>
                  </c:pt>
                  <c:pt idx="3">
                    <c:v>0.7</c:v>
                  </c:pt>
                  <c:pt idx="4">
                    <c:v>0.6</c:v>
                  </c:pt>
                  <c:pt idx="5">
                    <c:v>1.3</c:v>
                  </c:pt>
                  <c:pt idx="6">
                    <c:v>0.7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xVal>
            <c:numRef>
              <c:f>DATA!$AU$2:$BA$2</c:f>
              <c:numCache>
                <c:formatCode>General</c:formatCode>
                <c:ptCount val="7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1600</c:v>
                </c:pt>
                <c:pt idx="4">
                  <c:v>1700</c:v>
                </c:pt>
                <c:pt idx="5">
                  <c:v>2300</c:v>
                </c:pt>
                <c:pt idx="6">
                  <c:v>3700</c:v>
                </c:pt>
              </c:numCache>
            </c:numRef>
          </c:xVal>
          <c:yVal>
            <c:numRef>
              <c:f>DATA!$AU$9:$BA$9</c:f>
              <c:numCache>
                <c:formatCode>0.00</c:formatCode>
                <c:ptCount val="7"/>
                <c:pt idx="0">
                  <c:v>-6</c:v>
                </c:pt>
                <c:pt idx="1">
                  <c:v>-6</c:v>
                </c:pt>
                <c:pt idx="2">
                  <c:v>-8.3000000000000007</c:v>
                </c:pt>
                <c:pt idx="3">
                  <c:v>-4.5</c:v>
                </c:pt>
                <c:pt idx="4">
                  <c:v>-3.5</c:v>
                </c:pt>
                <c:pt idx="5">
                  <c:v>-3.3999999999999995</c:v>
                </c:pt>
                <c:pt idx="6">
                  <c:v>-2.6000000000000005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36272"/>
        <c:axId val="329336664"/>
      </c:scatterChart>
      <c:valAx>
        <c:axId val="329336272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9336664"/>
        <c:crosses val="autoZero"/>
        <c:crossBetween val="midCat"/>
      </c:valAx>
      <c:valAx>
        <c:axId val="32933666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93362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DATA!$BD$2:$BK$2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800</c:v>
                </c:pt>
                <c:pt idx="5">
                  <c:v>900</c:v>
                </c:pt>
                <c:pt idx="6">
                  <c:v>1050</c:v>
                </c:pt>
                <c:pt idx="7">
                  <c:v>3500</c:v>
                </c:pt>
              </c:numCache>
            </c:numRef>
          </c:xVal>
          <c:yVal>
            <c:numRef>
              <c:f>DATA!$BD$3:$BK$3</c:f>
              <c:numCache>
                <c:formatCode>General</c:formatCode>
                <c:ptCount val="8"/>
                <c:pt idx="0">
                  <c:v>1.35</c:v>
                </c:pt>
                <c:pt idx="1">
                  <c:v>0.85</c:v>
                </c:pt>
                <c:pt idx="2">
                  <c:v>0.8</c:v>
                </c:pt>
                <c:pt idx="3">
                  <c:v>0.4</c:v>
                </c:pt>
                <c:pt idx="4">
                  <c:v>0.3</c:v>
                </c:pt>
                <c:pt idx="5">
                  <c:v>-0.1</c:v>
                </c:pt>
                <c:pt idx="6">
                  <c:v>-0.35</c:v>
                </c:pt>
                <c:pt idx="7">
                  <c:v>-2.1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DATA!$W$14:$AE$14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0.1</c:v>
                  </c:pt>
                  <c:pt idx="3">
                    <c:v>0.7</c:v>
                  </c:pt>
                  <c:pt idx="4">
                    <c:v>1</c:v>
                  </c:pt>
                  <c:pt idx="5">
                    <c:v>0.2</c:v>
                  </c:pt>
                  <c:pt idx="6">
                    <c:v>0.5</c:v>
                  </c:pt>
                  <c:pt idx="7">
                    <c:v>0.2</c:v>
                  </c:pt>
                  <c:pt idx="8">
                    <c:v>1</c:v>
                  </c:pt>
                </c:numCache>
              </c:numRef>
            </c:plus>
            <c:minus>
              <c:numRef>
                <c:f>DATA!$W$13:$AE$13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0.1</c:v>
                  </c:pt>
                  <c:pt idx="3">
                    <c:v>0.8</c:v>
                  </c:pt>
                  <c:pt idx="4">
                    <c:v>1</c:v>
                  </c:pt>
                  <c:pt idx="5">
                    <c:v>0.2</c:v>
                  </c:pt>
                  <c:pt idx="6">
                    <c:v>1.8</c:v>
                  </c:pt>
                  <c:pt idx="7">
                    <c:v>0.2</c:v>
                  </c:pt>
                  <c:pt idx="8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DATA!$BD$2:$BK$2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800</c:v>
                </c:pt>
                <c:pt idx="5">
                  <c:v>900</c:v>
                </c:pt>
                <c:pt idx="6">
                  <c:v>1050</c:v>
                </c:pt>
                <c:pt idx="7">
                  <c:v>3500</c:v>
                </c:pt>
              </c:numCache>
            </c:numRef>
          </c:xVal>
          <c:yVal>
            <c:numRef>
              <c:f>DATA!$BD$5:$BK$5</c:f>
              <c:numCache>
                <c:formatCode>0.00</c:formatCode>
                <c:ptCount val="8"/>
                <c:pt idx="0">
                  <c:v>1.35</c:v>
                </c:pt>
                <c:pt idx="1">
                  <c:v>1.35</c:v>
                </c:pt>
                <c:pt idx="2">
                  <c:v>0</c:v>
                </c:pt>
                <c:pt idx="3">
                  <c:v>0</c:v>
                </c:pt>
                <c:pt idx="4">
                  <c:v>-0.3</c:v>
                </c:pt>
                <c:pt idx="5">
                  <c:v>-0.2</c:v>
                </c:pt>
                <c:pt idx="6">
                  <c:v>0.6</c:v>
                </c:pt>
                <c:pt idx="7">
                  <c:v>1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DATA!$W$12:$AE$12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0.05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</c:numCache>
              </c:numRef>
            </c:plus>
            <c:minus>
              <c:numRef>
                <c:f>DATA!$W$11:$AE$11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0.05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DATA!$BD$2:$BK$2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800</c:v>
                </c:pt>
                <c:pt idx="5">
                  <c:v>900</c:v>
                </c:pt>
                <c:pt idx="6">
                  <c:v>1050</c:v>
                </c:pt>
                <c:pt idx="7">
                  <c:v>3500</c:v>
                </c:pt>
              </c:numCache>
            </c:numRef>
          </c:xVal>
          <c:yVal>
            <c:numRef>
              <c:f>DATA!$BD$6:$BK$6</c:f>
              <c:numCache>
                <c:formatCode>General</c:formatCode>
                <c:ptCount val="8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-0.4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DATA!$W$17:$AE$17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50</c:v>
                  </c:pt>
                  <c:pt idx="4">
                    <c:v>75</c:v>
                  </c:pt>
                  <c:pt idx="5">
                    <c:v>50</c:v>
                  </c:pt>
                  <c:pt idx="6">
                    <c:v>50</c:v>
                  </c:pt>
                  <c:pt idx="7">
                    <c:v>50</c:v>
                  </c:pt>
                  <c:pt idx="8">
                    <c:v>50</c:v>
                  </c:pt>
                </c:numCache>
              </c:numRef>
            </c:plus>
            <c:minus>
              <c:numRef>
                <c:f>DATA!$W$17:$AE$17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50</c:v>
                  </c:pt>
                  <c:pt idx="4">
                    <c:v>75</c:v>
                  </c:pt>
                  <c:pt idx="5">
                    <c:v>50</c:v>
                  </c:pt>
                  <c:pt idx="6">
                    <c:v>50</c:v>
                  </c:pt>
                  <c:pt idx="7">
                    <c:v>50</c:v>
                  </c:pt>
                  <c:pt idx="8">
                    <c:v>50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DATA!$W$16:$AE$16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0.15000000000000002</c:v>
                  </c:pt>
                  <c:pt idx="3">
                    <c:v>0.75</c:v>
                  </c:pt>
                  <c:pt idx="4">
                    <c:v>1.5</c:v>
                  </c:pt>
                  <c:pt idx="5">
                    <c:v>0.7</c:v>
                  </c:pt>
                  <c:pt idx="6">
                    <c:v>1</c:v>
                  </c:pt>
                  <c:pt idx="7">
                    <c:v>0.7</c:v>
                  </c:pt>
                  <c:pt idx="8">
                    <c:v>1.5</c:v>
                  </c:pt>
                </c:numCache>
              </c:numRef>
            </c:plus>
            <c:minus>
              <c:numRef>
                <c:f>DATA!$W$15:$AE$15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0.15000000000000002</c:v>
                  </c:pt>
                  <c:pt idx="3">
                    <c:v>0.85000000000000009</c:v>
                  </c:pt>
                  <c:pt idx="4">
                    <c:v>1.5</c:v>
                  </c:pt>
                  <c:pt idx="5">
                    <c:v>0.7</c:v>
                  </c:pt>
                  <c:pt idx="6">
                    <c:v>2.2999999999999998</c:v>
                  </c:pt>
                  <c:pt idx="7">
                    <c:v>0.7</c:v>
                  </c:pt>
                  <c:pt idx="8">
                    <c:v>0.8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xVal>
            <c:numRef>
              <c:f>DATA!$BD$2:$BK$2</c:f>
              <c:numCache>
                <c:formatCode>General</c:formatCode>
                <c:ptCount val="8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500</c:v>
                </c:pt>
                <c:pt idx="4">
                  <c:v>800</c:v>
                </c:pt>
                <c:pt idx="5">
                  <c:v>900</c:v>
                </c:pt>
                <c:pt idx="6">
                  <c:v>1050</c:v>
                </c:pt>
                <c:pt idx="7">
                  <c:v>3500</c:v>
                </c:pt>
              </c:numCache>
            </c:numRef>
          </c:xVal>
          <c:yVal>
            <c:numRef>
              <c:f>DATA!$BD$9:$BK$9</c:f>
              <c:numCache>
                <c:formatCode>0.00</c:formatCode>
                <c:ptCount val="8"/>
                <c:pt idx="0">
                  <c:v>-5</c:v>
                </c:pt>
                <c:pt idx="1">
                  <c:v>-5</c:v>
                </c:pt>
                <c:pt idx="2">
                  <c:v>-6.55</c:v>
                </c:pt>
                <c:pt idx="3">
                  <c:v>-6.55</c:v>
                </c:pt>
                <c:pt idx="4">
                  <c:v>-6.5</c:v>
                </c:pt>
                <c:pt idx="5">
                  <c:v>-5.9499999999999993</c:v>
                </c:pt>
                <c:pt idx="6">
                  <c:v>-5.1999999999999993</c:v>
                </c:pt>
                <c:pt idx="7">
                  <c:v>-1.5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37448"/>
        <c:axId val="329337840"/>
      </c:scatterChart>
      <c:valAx>
        <c:axId val="329337448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9337840"/>
        <c:crosses val="autoZero"/>
        <c:crossBetween val="midCat"/>
      </c:valAx>
      <c:valAx>
        <c:axId val="329337840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93374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A86ED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DATA!$BO$2:$BW$2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1550</c:v>
                </c:pt>
                <c:pt idx="6">
                  <c:v>1700</c:v>
                </c:pt>
                <c:pt idx="7">
                  <c:v>3000</c:v>
                </c:pt>
                <c:pt idx="8">
                  <c:v>4500</c:v>
                </c:pt>
              </c:numCache>
            </c:numRef>
          </c:xVal>
          <c:yVal>
            <c:numRef>
              <c:f>DATA!$BO$4:$BW$4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-1.6</c:v>
                </c:pt>
                <c:pt idx="4">
                  <c:v>-1.8</c:v>
                </c:pt>
                <c:pt idx="5">
                  <c:v>-2.7</c:v>
                </c:pt>
                <c:pt idx="6">
                  <c:v>-3</c:v>
                </c:pt>
                <c:pt idx="7">
                  <c:v>-4</c:v>
                </c:pt>
                <c:pt idx="8">
                  <c:v>-5.5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DATA!$BO$2:$BW$2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1550</c:v>
                </c:pt>
                <c:pt idx="6">
                  <c:v>1700</c:v>
                </c:pt>
                <c:pt idx="7">
                  <c:v>3000</c:v>
                </c:pt>
                <c:pt idx="8">
                  <c:v>4500</c:v>
                </c:pt>
              </c:numCache>
            </c:numRef>
          </c:xVal>
          <c:yVal>
            <c:numRef>
              <c:f>DATA!$BO$5:$BW$5</c:f>
              <c:numCache>
                <c:formatCode>0.00</c:formatCode>
                <c:ptCount val="9"/>
                <c:pt idx="0">
                  <c:v>1.5</c:v>
                </c:pt>
                <c:pt idx="1">
                  <c:v>1.7</c:v>
                </c:pt>
                <c:pt idx="2">
                  <c:v>0.5</c:v>
                </c:pt>
                <c:pt idx="3">
                  <c:v>-0.28000000000000003</c:v>
                </c:pt>
                <c:pt idx="4">
                  <c:v>0.64</c:v>
                </c:pt>
                <c:pt idx="5">
                  <c:v>-0.22</c:v>
                </c:pt>
                <c:pt idx="6">
                  <c:v>0.56999999999999995</c:v>
                </c:pt>
                <c:pt idx="7">
                  <c:v>0.8</c:v>
                </c:pt>
                <c:pt idx="8">
                  <c:v>0.8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DATA!$BO$2:$BW$2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1550</c:v>
                </c:pt>
                <c:pt idx="6">
                  <c:v>1700</c:v>
                </c:pt>
                <c:pt idx="7">
                  <c:v>3000</c:v>
                </c:pt>
                <c:pt idx="8">
                  <c:v>4500</c:v>
                </c:pt>
              </c:numCache>
            </c:numRef>
          </c:xVal>
          <c:yVal>
            <c:numRef>
              <c:f>DATA!$BO$6:$BW$6</c:f>
              <c:numCache>
                <c:formatCode>General</c:formatCode>
                <c:ptCount val="9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0.1</c:v>
                </c:pt>
                <c:pt idx="5">
                  <c:v>0.55000000000000004</c:v>
                </c:pt>
                <c:pt idx="6">
                  <c:v>0.7</c:v>
                </c:pt>
                <c:pt idx="7">
                  <c:v>1.5</c:v>
                </c:pt>
                <c:pt idx="8">
                  <c:v>1.5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DATA!$BO$2:$BW$2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1550</c:v>
                </c:pt>
                <c:pt idx="6">
                  <c:v>1700</c:v>
                </c:pt>
                <c:pt idx="7">
                  <c:v>3000</c:v>
                </c:pt>
                <c:pt idx="8">
                  <c:v>4500</c:v>
                </c:pt>
              </c:numCache>
            </c:numRef>
          </c:xVal>
          <c:yVal>
            <c:numRef>
              <c:f>DATA!$BO$8:$BW$8</c:f>
              <c:numCache>
                <c:formatCode>0.00</c:formatCode>
                <c:ptCount val="9"/>
                <c:pt idx="0">
                  <c:v>-6</c:v>
                </c:pt>
                <c:pt idx="1">
                  <c:v>-6</c:v>
                </c:pt>
                <c:pt idx="2">
                  <c:v>-7.2</c:v>
                </c:pt>
                <c:pt idx="3">
                  <c:v>-6.18</c:v>
                </c:pt>
                <c:pt idx="4">
                  <c:v>-4.96</c:v>
                </c:pt>
                <c:pt idx="5">
                  <c:v>-4.47</c:v>
                </c:pt>
                <c:pt idx="6">
                  <c:v>-3.2300000000000004</c:v>
                </c:pt>
                <c:pt idx="7">
                  <c:v>-1.2000000000000002</c:v>
                </c:pt>
                <c:pt idx="8">
                  <c:v>0.29999999999999982</c:v>
                </c:pt>
              </c:numCache>
            </c:numRef>
          </c:yVal>
          <c:smooth val="0"/>
        </c:ser>
        <c:ser>
          <c:idx val="4"/>
          <c:order val="4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DATA!$BO$17:$BW$17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200</c:v>
                  </c:pt>
                  <c:pt idx="4">
                    <c:v>200</c:v>
                  </c:pt>
                  <c:pt idx="5">
                    <c:v>200</c:v>
                  </c:pt>
                  <c:pt idx="6">
                    <c:v>100</c:v>
                  </c:pt>
                  <c:pt idx="7">
                    <c:v>200</c:v>
                  </c:pt>
                  <c:pt idx="8">
                    <c:v>400</c:v>
                  </c:pt>
                </c:numCache>
              </c:numRef>
            </c:plus>
            <c:minus>
              <c:numRef>
                <c:f>DATA!$BO$17:$BW$17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200</c:v>
                  </c:pt>
                  <c:pt idx="4">
                    <c:v>200</c:v>
                  </c:pt>
                  <c:pt idx="5">
                    <c:v>200</c:v>
                  </c:pt>
                  <c:pt idx="6">
                    <c:v>100</c:v>
                  </c:pt>
                  <c:pt idx="7">
                    <c:v>200</c:v>
                  </c:pt>
                  <c:pt idx="8">
                    <c:v>400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DATA!$BO$15:$BW$15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0.25</c:v>
                  </c:pt>
                  <c:pt idx="3">
                    <c:v>0.8</c:v>
                  </c:pt>
                  <c:pt idx="4">
                    <c:v>0.65</c:v>
                  </c:pt>
                  <c:pt idx="5">
                    <c:v>1</c:v>
                  </c:pt>
                  <c:pt idx="6">
                    <c:v>0.67</c:v>
                  </c:pt>
                  <c:pt idx="7">
                    <c:v>0.7</c:v>
                  </c:pt>
                  <c:pt idx="8">
                    <c:v>0.7</c:v>
                  </c:pt>
                </c:numCache>
              </c:numRef>
            </c:plus>
            <c:minus>
              <c:numRef>
                <c:f>DATA!$BO$16:$BW$16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0.05</c:v>
                  </c:pt>
                  <c:pt idx="2">
                    <c:v>0.25</c:v>
                  </c:pt>
                  <c:pt idx="3">
                    <c:v>0.9</c:v>
                  </c:pt>
                  <c:pt idx="4">
                    <c:v>0.65</c:v>
                  </c:pt>
                  <c:pt idx="5">
                    <c:v>0.8</c:v>
                  </c:pt>
                  <c:pt idx="6">
                    <c:v>0.63</c:v>
                  </c:pt>
                  <c:pt idx="7">
                    <c:v>0.7</c:v>
                  </c:pt>
                  <c:pt idx="8">
                    <c:v>0.7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DATA!$BO$2:$BW$2</c:f>
              <c:numCache>
                <c:formatCode>General</c:formatCode>
                <c:ptCount val="9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800</c:v>
                </c:pt>
                <c:pt idx="4">
                  <c:v>1000</c:v>
                </c:pt>
                <c:pt idx="5">
                  <c:v>1550</c:v>
                </c:pt>
                <c:pt idx="6">
                  <c:v>1700</c:v>
                </c:pt>
                <c:pt idx="7">
                  <c:v>3000</c:v>
                </c:pt>
                <c:pt idx="8">
                  <c:v>4500</c:v>
                </c:pt>
              </c:numCache>
            </c:numRef>
          </c:xVal>
          <c:yVal>
            <c:numRef>
              <c:f>DATA!$BO$9:$BW$9</c:f>
              <c:numCache>
                <c:formatCode>0.00</c:formatCode>
                <c:ptCount val="9"/>
                <c:pt idx="0">
                  <c:v>-6</c:v>
                </c:pt>
                <c:pt idx="1">
                  <c:v>-6</c:v>
                </c:pt>
                <c:pt idx="2">
                  <c:v>-7.5</c:v>
                </c:pt>
                <c:pt idx="3">
                  <c:v>-6.53</c:v>
                </c:pt>
                <c:pt idx="4">
                  <c:v>-5.41</c:v>
                </c:pt>
                <c:pt idx="5">
                  <c:v>-4.97</c:v>
                </c:pt>
                <c:pt idx="6">
                  <c:v>-3.7300000000000004</c:v>
                </c:pt>
                <c:pt idx="7">
                  <c:v>-1.9000000000000004</c:v>
                </c:pt>
                <c:pt idx="8">
                  <c:v>-0.29999999999999982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38624"/>
        <c:axId val="329339016"/>
      </c:scatterChart>
      <c:valAx>
        <c:axId val="329338624"/>
        <c:scaling>
          <c:orientation val="minMax"/>
          <c:max val="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339016"/>
        <c:crosses val="autoZero"/>
        <c:crossBetween val="midCat"/>
      </c:valAx>
      <c:valAx>
        <c:axId val="32933901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338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DATA!$BZ$2:$CE$2</c:f>
              <c:numCache>
                <c:formatCode>General</c:formatCode>
                <c:ptCount val="6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3770</c:v>
                </c:pt>
                <c:pt idx="4">
                  <c:v>4250</c:v>
                </c:pt>
                <c:pt idx="5">
                  <c:v>5000</c:v>
                </c:pt>
              </c:numCache>
            </c:numRef>
          </c:xVal>
          <c:yVal>
            <c:numRef>
              <c:f>DATA!$BZ$5:$CE$5</c:f>
              <c:numCache>
                <c:formatCode>0.00</c:formatCode>
                <c:ptCount val="6"/>
                <c:pt idx="0">
                  <c:v>0.4</c:v>
                </c:pt>
                <c:pt idx="1">
                  <c:v>0.8</c:v>
                </c:pt>
                <c:pt idx="2" formatCode="General">
                  <c:v>-0.6</c:v>
                </c:pt>
                <c:pt idx="3">
                  <c:v>-0.5</c:v>
                </c:pt>
                <c:pt idx="4">
                  <c:v>-0.43</c:v>
                </c:pt>
                <c:pt idx="5">
                  <c:v>-0.6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DATA!$BZ$2:$CE$2</c:f>
              <c:numCache>
                <c:formatCode>General</c:formatCode>
                <c:ptCount val="6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3770</c:v>
                </c:pt>
                <c:pt idx="4">
                  <c:v>4250</c:v>
                </c:pt>
                <c:pt idx="5">
                  <c:v>5000</c:v>
                </c:pt>
              </c:numCache>
            </c:numRef>
          </c:xVal>
          <c:yVal>
            <c:numRef>
              <c:f>DATA!$BZ$8:$CE$8</c:f>
              <c:numCache>
                <c:formatCode>0.00</c:formatCode>
                <c:ptCount val="6"/>
                <c:pt idx="0">
                  <c:v>-7.5</c:v>
                </c:pt>
                <c:pt idx="1">
                  <c:v>-7.3000000000000007</c:v>
                </c:pt>
                <c:pt idx="2">
                  <c:v>-8.7000000000000011</c:v>
                </c:pt>
                <c:pt idx="3">
                  <c:v>-2.9000000000000004</c:v>
                </c:pt>
                <c:pt idx="4">
                  <c:v>-2.33</c:v>
                </c:pt>
                <c:pt idx="5">
                  <c:v>-1.3999999999999995</c:v>
                </c:pt>
              </c:numCache>
            </c:numRef>
          </c:yVal>
          <c:smooth val="0"/>
        </c:ser>
        <c:ser>
          <c:idx val="2"/>
          <c:order val="2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DATA!$BZ$17:$CE$17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275</c:v>
                  </c:pt>
                  <c:pt idx="5">
                    <c:v>300</c:v>
                  </c:pt>
                </c:numCache>
              </c:numRef>
            </c:plus>
            <c:minus>
              <c:numRef>
                <c:f>DATA!$BZ$17:$CE$17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150</c:v>
                  </c:pt>
                  <c:pt idx="4">
                    <c:v>275</c:v>
                  </c:pt>
                  <c:pt idx="5">
                    <c:v>300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DATA!$BZ$15:$CE$15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0.25</c:v>
                  </c:pt>
                  <c:pt idx="2">
                    <c:v>0.85000000000000009</c:v>
                  </c:pt>
                  <c:pt idx="3">
                    <c:v>1.5</c:v>
                  </c:pt>
                  <c:pt idx="4">
                    <c:v>0.7</c:v>
                  </c:pt>
                  <c:pt idx="5">
                    <c:v>1.1000000000000001</c:v>
                  </c:pt>
                </c:numCache>
              </c:numRef>
            </c:plus>
            <c:minus>
              <c:numRef>
                <c:f>DATA!$BZ$16:$CE$16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0.25</c:v>
                  </c:pt>
                  <c:pt idx="2">
                    <c:v>0.55000000000000004</c:v>
                  </c:pt>
                  <c:pt idx="3">
                    <c:v>2.5</c:v>
                  </c:pt>
                  <c:pt idx="4">
                    <c:v>0.8</c:v>
                  </c:pt>
                  <c:pt idx="5">
                    <c:v>1.5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DATA!$BZ$2:$CE$2</c:f>
              <c:numCache>
                <c:formatCode>General</c:formatCode>
                <c:ptCount val="6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3770</c:v>
                </c:pt>
                <c:pt idx="4">
                  <c:v>4250</c:v>
                </c:pt>
                <c:pt idx="5">
                  <c:v>5000</c:v>
                </c:pt>
              </c:numCache>
            </c:numRef>
          </c:xVal>
          <c:yVal>
            <c:numRef>
              <c:f>DATA!$BZ$9:$CE$9</c:f>
              <c:numCache>
                <c:formatCode>0.00</c:formatCode>
                <c:ptCount val="6"/>
                <c:pt idx="0">
                  <c:v>-7.5</c:v>
                </c:pt>
                <c:pt idx="1">
                  <c:v>-7.5</c:v>
                </c:pt>
                <c:pt idx="2">
                  <c:v>-9.2000000000000011</c:v>
                </c:pt>
                <c:pt idx="3">
                  <c:v>-3.4000000000000004</c:v>
                </c:pt>
                <c:pt idx="4">
                  <c:v>-2.7300000000000004</c:v>
                </c:pt>
                <c:pt idx="5">
                  <c:v>-1.8999999999999995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40192"/>
        <c:axId val="329340584"/>
      </c:scatterChart>
      <c:valAx>
        <c:axId val="329340192"/>
        <c:scaling>
          <c:orientation val="minMax"/>
          <c:max val="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340584"/>
        <c:crosses val="autoZero"/>
        <c:crossBetween val="midCat"/>
      </c:valAx>
      <c:valAx>
        <c:axId val="329340584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340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DATA!$CH$2:$CT$2</c:f>
              <c:numCache>
                <c:formatCode>General</c:formatCode>
                <c:ptCount val="13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450</c:v>
                </c:pt>
                <c:pt idx="4">
                  <c:v>525</c:v>
                </c:pt>
                <c:pt idx="5">
                  <c:v>1450</c:v>
                </c:pt>
                <c:pt idx="6">
                  <c:v>1550</c:v>
                </c:pt>
                <c:pt idx="7">
                  <c:v>2950</c:v>
                </c:pt>
                <c:pt idx="8">
                  <c:v>3050</c:v>
                </c:pt>
                <c:pt idx="9">
                  <c:v>4940</c:v>
                </c:pt>
                <c:pt idx="10">
                  <c:v>4940</c:v>
                </c:pt>
                <c:pt idx="11">
                  <c:v>5850</c:v>
                </c:pt>
                <c:pt idx="12">
                  <c:v>7300</c:v>
                </c:pt>
              </c:numCache>
            </c:numRef>
          </c:xVal>
          <c:yVal>
            <c:numRef>
              <c:f>DATA!$CH$3:$CT$3</c:f>
              <c:numCache>
                <c:formatCode>General</c:formatCode>
                <c:ptCount val="13"/>
                <c:pt idx="0">
                  <c:v>0.71</c:v>
                </c:pt>
                <c:pt idx="1">
                  <c:v>0.56000000000000005</c:v>
                </c:pt>
                <c:pt idx="2">
                  <c:v>0.6</c:v>
                </c:pt>
                <c:pt idx="3">
                  <c:v>0</c:v>
                </c:pt>
                <c:pt idx="4">
                  <c:v>-0.2</c:v>
                </c:pt>
                <c:pt idx="5">
                  <c:v>-1.5</c:v>
                </c:pt>
                <c:pt idx="6">
                  <c:v>-1.5</c:v>
                </c:pt>
                <c:pt idx="7">
                  <c:v>-1.9</c:v>
                </c:pt>
                <c:pt idx="8">
                  <c:v>-1.9</c:v>
                </c:pt>
                <c:pt idx="9">
                  <c:v>-4</c:v>
                </c:pt>
                <c:pt idx="10">
                  <c:v>-4</c:v>
                </c:pt>
                <c:pt idx="11">
                  <c:v>-5.56</c:v>
                </c:pt>
                <c:pt idx="12">
                  <c:v>-6.4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DATA!$CH$14:$CT$14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1.2</c:v>
                  </c:pt>
                  <c:pt idx="4">
                    <c:v>0.9</c:v>
                  </c:pt>
                  <c:pt idx="5">
                    <c:v>1.3</c:v>
                  </c:pt>
                  <c:pt idx="6">
                    <c:v>0.45</c:v>
                  </c:pt>
                  <c:pt idx="7">
                    <c:v>0.2</c:v>
                  </c:pt>
                  <c:pt idx="8">
                    <c:v>1</c:v>
                  </c:pt>
                  <c:pt idx="9">
                    <c:v>0.35</c:v>
                  </c:pt>
                  <c:pt idx="10">
                    <c:v>0.35</c:v>
                  </c:pt>
                  <c:pt idx="11">
                    <c:v>2</c:v>
                  </c:pt>
                  <c:pt idx="12">
                    <c:v>0.9</c:v>
                  </c:pt>
                </c:numCache>
              </c:numRef>
            </c:plus>
            <c:minus>
              <c:numRef>
                <c:f>DATA!$CH$13:$CT$13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0.7</c:v>
                  </c:pt>
                  <c:pt idx="4">
                    <c:v>0.6</c:v>
                  </c:pt>
                  <c:pt idx="5">
                    <c:v>2.6</c:v>
                  </c:pt>
                  <c:pt idx="6">
                    <c:v>0.9</c:v>
                  </c:pt>
                  <c:pt idx="7">
                    <c:v>0.3</c:v>
                  </c:pt>
                  <c:pt idx="8">
                    <c:v>1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3</c:v>
                  </c:pt>
                  <c:pt idx="12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DATA!$CH$2:$CT$2</c:f>
              <c:numCache>
                <c:formatCode>General</c:formatCode>
                <c:ptCount val="13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450</c:v>
                </c:pt>
                <c:pt idx="4">
                  <c:v>525</c:v>
                </c:pt>
                <c:pt idx="5">
                  <c:v>1450</c:v>
                </c:pt>
                <c:pt idx="6">
                  <c:v>1550</c:v>
                </c:pt>
                <c:pt idx="7">
                  <c:v>2950</c:v>
                </c:pt>
                <c:pt idx="8">
                  <c:v>3050</c:v>
                </c:pt>
                <c:pt idx="9">
                  <c:v>4940</c:v>
                </c:pt>
                <c:pt idx="10">
                  <c:v>4940</c:v>
                </c:pt>
                <c:pt idx="11">
                  <c:v>5850</c:v>
                </c:pt>
                <c:pt idx="12">
                  <c:v>7300</c:v>
                </c:pt>
              </c:numCache>
            </c:numRef>
          </c:xVal>
          <c:yVal>
            <c:numRef>
              <c:f>DATA!$CH$5:$CT$5</c:f>
              <c:numCache>
                <c:formatCode>0.00</c:formatCode>
                <c:ptCount val="13"/>
                <c:pt idx="0">
                  <c:v>0.7</c:v>
                </c:pt>
                <c:pt idx="1">
                  <c:v>0.7</c:v>
                </c:pt>
                <c:pt idx="2">
                  <c:v>-0.4</c:v>
                </c:pt>
                <c:pt idx="3">
                  <c:v>-1.2</c:v>
                </c:pt>
                <c:pt idx="4">
                  <c:v>-0.6</c:v>
                </c:pt>
                <c:pt idx="5">
                  <c:v>-1.4</c:v>
                </c:pt>
                <c:pt idx="6">
                  <c:v>-0.45</c:v>
                </c:pt>
                <c:pt idx="7">
                  <c:v>-0.3</c:v>
                </c:pt>
                <c:pt idx="8">
                  <c:v>1</c:v>
                </c:pt>
                <c:pt idx="9">
                  <c:v>-0.6</c:v>
                </c:pt>
                <c:pt idx="10">
                  <c:v>-0.2</c:v>
                </c:pt>
                <c:pt idx="11">
                  <c:v>-2</c:v>
                </c:pt>
                <c:pt idx="12">
                  <c:v>-0.3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DATA!$CH$11:$CT$11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0.5</c:v>
                  </c:pt>
                  <c:pt idx="12">
                    <c:v>0.75</c:v>
                  </c:pt>
                </c:numCache>
              </c:numRef>
            </c:plus>
            <c:minus>
              <c:numRef>
                <c:f>DATA!$CH$12:$CT$12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0.5</c:v>
                  </c:pt>
                  <c:pt idx="12">
                    <c:v>0.75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DATA!$CH$2:$CT$2</c:f>
              <c:numCache>
                <c:formatCode>General</c:formatCode>
                <c:ptCount val="13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450</c:v>
                </c:pt>
                <c:pt idx="4">
                  <c:v>525</c:v>
                </c:pt>
                <c:pt idx="5">
                  <c:v>1450</c:v>
                </c:pt>
                <c:pt idx="6">
                  <c:v>1550</c:v>
                </c:pt>
                <c:pt idx="7">
                  <c:v>2950</c:v>
                </c:pt>
                <c:pt idx="8">
                  <c:v>3050</c:v>
                </c:pt>
                <c:pt idx="9">
                  <c:v>4940</c:v>
                </c:pt>
                <c:pt idx="10">
                  <c:v>4940</c:v>
                </c:pt>
                <c:pt idx="11">
                  <c:v>5850</c:v>
                </c:pt>
                <c:pt idx="12">
                  <c:v>7300</c:v>
                </c:pt>
              </c:numCache>
            </c:numRef>
          </c:xVal>
          <c:yVal>
            <c:numRef>
              <c:f>DATA!$CH$6:$CT$6</c:f>
              <c:numCache>
                <c:formatCode>General</c:formatCode>
                <c:ptCount val="13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-0.45</c:v>
                </c:pt>
                <c:pt idx="4">
                  <c:v>-0.5</c:v>
                </c:pt>
                <c:pt idx="5">
                  <c:v>0.5</c:v>
                </c:pt>
                <c:pt idx="6">
                  <c:v>0.5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</c:v>
                </c:pt>
              </c:numCache>
            </c:numRef>
          </c:yVal>
          <c:smooth val="0"/>
        </c:ser>
        <c:ser>
          <c:idx val="3"/>
          <c:order val="3"/>
          <c:spPr>
            <a:ln w="15875">
              <a:solidFill>
                <a:schemeClr val="tx1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DATA!$CH$17:$CT$17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10</c:v>
                  </c:pt>
                  <c:pt idx="2">
                    <c:v>20</c:v>
                  </c:pt>
                  <c:pt idx="3">
                    <c:v>100</c:v>
                  </c:pt>
                  <c:pt idx="4">
                    <c:v>100</c:v>
                  </c:pt>
                  <c:pt idx="5">
                    <c:v>600</c:v>
                  </c:pt>
                  <c:pt idx="6">
                    <c:v>600</c:v>
                  </c:pt>
                  <c:pt idx="7">
                    <c:v>1500</c:v>
                  </c:pt>
                  <c:pt idx="8">
                    <c:v>1500</c:v>
                  </c:pt>
                  <c:pt idx="9">
                    <c:v>110</c:v>
                  </c:pt>
                  <c:pt idx="10">
                    <c:v>110</c:v>
                  </c:pt>
                  <c:pt idx="11">
                    <c:v>150</c:v>
                  </c:pt>
                  <c:pt idx="12">
                    <c:v>500</c:v>
                  </c:pt>
                </c:numCache>
              </c:numRef>
            </c:plus>
            <c:minus>
              <c:numRef>
                <c:f>DATA!$CH$17:$CT$17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10</c:v>
                  </c:pt>
                  <c:pt idx="2">
                    <c:v>20</c:v>
                  </c:pt>
                  <c:pt idx="3">
                    <c:v>100</c:v>
                  </c:pt>
                  <c:pt idx="4">
                    <c:v>100</c:v>
                  </c:pt>
                  <c:pt idx="5">
                    <c:v>600</c:v>
                  </c:pt>
                  <c:pt idx="6">
                    <c:v>600</c:v>
                  </c:pt>
                  <c:pt idx="7">
                    <c:v>1500</c:v>
                  </c:pt>
                  <c:pt idx="8">
                    <c:v>1500</c:v>
                  </c:pt>
                  <c:pt idx="9">
                    <c:v>110</c:v>
                  </c:pt>
                  <c:pt idx="10">
                    <c:v>110</c:v>
                  </c:pt>
                  <c:pt idx="11">
                    <c:v>150</c:v>
                  </c:pt>
                  <c:pt idx="12">
                    <c:v>500</c:v>
                  </c:pt>
                </c:numCache>
              </c:numRef>
            </c:minus>
            <c:spPr>
              <a:ln w="3175">
                <a:solidFill>
                  <a:schemeClr val="tx1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DATA!$CH$16:$CT$16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0.1</c:v>
                  </c:pt>
                  <c:pt idx="2">
                    <c:v>0.1</c:v>
                  </c:pt>
                  <c:pt idx="3">
                    <c:v>1.3</c:v>
                  </c:pt>
                  <c:pt idx="4">
                    <c:v>1</c:v>
                  </c:pt>
                  <c:pt idx="5">
                    <c:v>1.8</c:v>
                  </c:pt>
                  <c:pt idx="6">
                    <c:v>0.95</c:v>
                  </c:pt>
                  <c:pt idx="7">
                    <c:v>0.7</c:v>
                  </c:pt>
                  <c:pt idx="8">
                    <c:v>1.5</c:v>
                  </c:pt>
                  <c:pt idx="9">
                    <c:v>0.85</c:v>
                  </c:pt>
                  <c:pt idx="10">
                    <c:v>0.85</c:v>
                  </c:pt>
                  <c:pt idx="11">
                    <c:v>2.5</c:v>
                  </c:pt>
                  <c:pt idx="12">
                    <c:v>1.65</c:v>
                  </c:pt>
                </c:numCache>
              </c:numRef>
            </c:plus>
            <c:minus>
              <c:numRef>
                <c:f>DATA!$CH$15:$CT$15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0.79999999999999993</c:v>
                  </c:pt>
                  <c:pt idx="4">
                    <c:v>0.7</c:v>
                  </c:pt>
                  <c:pt idx="5">
                    <c:v>3.1</c:v>
                  </c:pt>
                  <c:pt idx="6">
                    <c:v>1.4</c:v>
                  </c:pt>
                  <c:pt idx="7">
                    <c:v>0.8</c:v>
                  </c:pt>
                  <c:pt idx="8">
                    <c:v>1.5</c:v>
                  </c:pt>
                  <c:pt idx="9">
                    <c:v>0.8</c:v>
                  </c:pt>
                  <c:pt idx="10">
                    <c:v>0.8</c:v>
                  </c:pt>
                  <c:pt idx="11">
                    <c:v>3.5</c:v>
                  </c:pt>
                  <c:pt idx="12">
                    <c:v>1.05</c:v>
                  </c:pt>
                </c:numCache>
              </c:numRef>
            </c:minus>
            <c:spPr>
              <a:ln w="9525">
                <a:solidFill>
                  <a:schemeClr val="tx1"/>
                </a:solidFill>
                <a:prstDash val="solid"/>
              </a:ln>
            </c:spPr>
          </c:errBars>
          <c:xVal>
            <c:numRef>
              <c:f>DATA!$CH$2:$CT$2</c:f>
              <c:numCache>
                <c:formatCode>General</c:formatCode>
                <c:ptCount val="13"/>
                <c:pt idx="0">
                  <c:v>0</c:v>
                </c:pt>
                <c:pt idx="1">
                  <c:v>75</c:v>
                </c:pt>
                <c:pt idx="2">
                  <c:v>80</c:v>
                </c:pt>
                <c:pt idx="3">
                  <c:v>450</c:v>
                </c:pt>
                <c:pt idx="4">
                  <c:v>525</c:v>
                </c:pt>
                <c:pt idx="5">
                  <c:v>1450</c:v>
                </c:pt>
                <c:pt idx="6">
                  <c:v>1550</c:v>
                </c:pt>
                <c:pt idx="7">
                  <c:v>2950</c:v>
                </c:pt>
                <c:pt idx="8">
                  <c:v>3050</c:v>
                </c:pt>
                <c:pt idx="9">
                  <c:v>4940</c:v>
                </c:pt>
                <c:pt idx="10">
                  <c:v>4940</c:v>
                </c:pt>
                <c:pt idx="11">
                  <c:v>5850</c:v>
                </c:pt>
                <c:pt idx="12">
                  <c:v>7300</c:v>
                </c:pt>
              </c:numCache>
            </c:numRef>
          </c:xVal>
          <c:yVal>
            <c:numRef>
              <c:f>DATA!$CH$9:$CT$9</c:f>
              <c:numCache>
                <c:formatCode>0.00</c:formatCode>
                <c:ptCount val="13"/>
                <c:pt idx="0">
                  <c:v>-6.8999999999999995</c:v>
                </c:pt>
                <c:pt idx="1">
                  <c:v>-6.9499999999999993</c:v>
                </c:pt>
                <c:pt idx="2">
                  <c:v>-8.39</c:v>
                </c:pt>
                <c:pt idx="3">
                  <c:v>-8.94</c:v>
                </c:pt>
                <c:pt idx="4">
                  <c:v>-8.19</c:v>
                </c:pt>
                <c:pt idx="5">
                  <c:v>-6.7399999999999993</c:v>
                </c:pt>
                <c:pt idx="6">
                  <c:v>-5.79</c:v>
                </c:pt>
                <c:pt idx="7">
                  <c:v>-4.4399999999999995</c:v>
                </c:pt>
                <c:pt idx="8">
                  <c:v>-3.1400000000000006</c:v>
                </c:pt>
                <c:pt idx="9">
                  <c:v>-2.5499999999999989</c:v>
                </c:pt>
                <c:pt idx="10">
                  <c:v>-2.09</c:v>
                </c:pt>
                <c:pt idx="11">
                  <c:v>-2.13</c:v>
                </c:pt>
                <c:pt idx="12">
                  <c:v>1.0000000000000675E-2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41368"/>
        <c:axId val="329341760"/>
      </c:scatterChart>
      <c:valAx>
        <c:axId val="329341368"/>
        <c:scaling>
          <c:orientation val="minMax"/>
          <c:max val="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NZ" sz="1000" b="0" i="0" u="none" strike="noStrike" baseline="0">
                    <a:effectLst/>
                  </a:rPr>
                  <a:t>Age (years BP</a:t>
                </a:r>
                <a:endParaRPr lang="en-NZ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9341760"/>
        <c:crosses val="autoZero"/>
        <c:crossBetween val="midCat"/>
      </c:valAx>
      <c:valAx>
        <c:axId val="329341760"/>
        <c:scaling>
          <c:orientation val="minMax"/>
          <c:max val="6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NZ" sz="1000" b="0" i="0" baseline="0">
                    <a:effectLst/>
                  </a:rPr>
                  <a:t>Elevation (in meters]</a:t>
                </a:r>
                <a:endParaRPr lang="en-NZ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29341368"/>
        <c:crosses val="autoZero"/>
        <c:crossBetween val="midCat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defaultRowHeight="15" x14ac:dyDescent="0.25"/>
  <sheetData>
    <row r="1" spans="1:1" ht="20.25" x14ac:dyDescent="0.25">
      <c r="A1" s="11" t="s">
        <v>43</v>
      </c>
    </row>
    <row r="3" spans="1:1" ht="15.75" x14ac:dyDescent="0.25">
      <c r="A3" s="3" t="s">
        <v>41</v>
      </c>
    </row>
    <row r="6" spans="1:1" ht="15.75" x14ac:dyDescent="0.25">
      <c r="A6" s="4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34"/>
  <sheetViews>
    <sheetView zoomScale="85" zoomScaleNormal="85" workbookViewId="0">
      <selection activeCell="D10" sqref="D10"/>
    </sheetView>
  </sheetViews>
  <sheetFormatPr defaultRowHeight="15" x14ac:dyDescent="0.25"/>
  <cols>
    <col min="1" max="1" width="18.5703125" customWidth="1"/>
  </cols>
  <sheetData>
    <row r="1" spans="1:194" x14ac:dyDescent="0.25">
      <c r="B1" t="s">
        <v>44</v>
      </c>
      <c r="C1" s="5" t="s">
        <v>30</v>
      </c>
      <c r="L1" t="s">
        <v>0</v>
      </c>
      <c r="W1" t="s">
        <v>15</v>
      </c>
      <c r="AH1" t="s">
        <v>13</v>
      </c>
      <c r="AU1" t="s">
        <v>16</v>
      </c>
      <c r="BD1" t="s">
        <v>14</v>
      </c>
      <c r="BO1" s="7" t="s">
        <v>29</v>
      </c>
      <c r="BP1" t="s">
        <v>40</v>
      </c>
      <c r="BZ1" s="7" t="s">
        <v>27</v>
      </c>
      <c r="CA1" s="6"/>
      <c r="CB1" s="6"/>
      <c r="CC1" s="6"/>
      <c r="CD1" s="6"/>
      <c r="CE1" s="6"/>
      <c r="CF1" s="6"/>
      <c r="CH1" s="6" t="s">
        <v>17</v>
      </c>
      <c r="CW1" s="7" t="s">
        <v>28</v>
      </c>
      <c r="CX1" s="6"/>
      <c r="CY1" s="6"/>
      <c r="CZ1" s="6"/>
      <c r="DA1" s="6"/>
      <c r="DB1" s="6"/>
      <c r="DH1" t="s">
        <v>20</v>
      </c>
      <c r="DU1" t="s">
        <v>21</v>
      </c>
      <c r="EF1" s="7" t="s">
        <v>23</v>
      </c>
      <c r="EP1" t="s">
        <v>22</v>
      </c>
      <c r="FA1" s="7" t="s">
        <v>24</v>
      </c>
      <c r="FK1" s="7" t="s">
        <v>35</v>
      </c>
      <c r="FT1" t="s">
        <v>18</v>
      </c>
      <c r="GC1" t="s">
        <v>19</v>
      </c>
    </row>
    <row r="2" spans="1:194" x14ac:dyDescent="0.25">
      <c r="A2" t="s">
        <v>1</v>
      </c>
      <c r="C2">
        <v>0</v>
      </c>
      <c r="D2">
        <v>75</v>
      </c>
      <c r="E2">
        <v>80</v>
      </c>
      <c r="F2">
        <v>500</v>
      </c>
      <c r="G2">
        <v>700</v>
      </c>
      <c r="H2">
        <v>3300</v>
      </c>
      <c r="I2">
        <v>4000</v>
      </c>
      <c r="J2">
        <v>7500</v>
      </c>
      <c r="L2">
        <v>0</v>
      </c>
      <c r="M2">
        <v>75</v>
      </c>
      <c r="N2">
        <v>80</v>
      </c>
      <c r="O2">
        <v>500</v>
      </c>
      <c r="P2">
        <v>750</v>
      </c>
      <c r="Q2">
        <v>1200</v>
      </c>
      <c r="R2">
        <v>2522</v>
      </c>
      <c r="S2">
        <v>2977</v>
      </c>
      <c r="T2">
        <v>3600</v>
      </c>
      <c r="U2">
        <v>7500</v>
      </c>
      <c r="W2">
        <v>0</v>
      </c>
      <c r="X2">
        <v>75</v>
      </c>
      <c r="Y2">
        <v>80</v>
      </c>
      <c r="Z2">
        <v>200</v>
      </c>
      <c r="AA2">
        <v>500</v>
      </c>
      <c r="AB2">
        <v>1000</v>
      </c>
      <c r="AC2">
        <v>1100</v>
      </c>
      <c r="AD2">
        <v>1550</v>
      </c>
      <c r="AE2">
        <v>3400</v>
      </c>
      <c r="AF2">
        <v>7500</v>
      </c>
      <c r="AH2">
        <v>0</v>
      </c>
      <c r="AI2">
        <v>75</v>
      </c>
      <c r="AJ2">
        <v>80</v>
      </c>
      <c r="AK2">
        <v>200</v>
      </c>
      <c r="AL2">
        <v>500</v>
      </c>
      <c r="AM2">
        <v>700</v>
      </c>
      <c r="AN2">
        <v>900</v>
      </c>
      <c r="AO2">
        <v>1050</v>
      </c>
      <c r="AP2">
        <v>1100</v>
      </c>
      <c r="AQ2">
        <v>1500</v>
      </c>
      <c r="AR2">
        <v>3400</v>
      </c>
      <c r="AS2">
        <v>7500</v>
      </c>
      <c r="AU2">
        <v>0</v>
      </c>
      <c r="AV2">
        <v>75</v>
      </c>
      <c r="AW2">
        <v>80</v>
      </c>
      <c r="AX2">
        <v>1600</v>
      </c>
      <c r="AY2">
        <v>1700</v>
      </c>
      <c r="AZ2">
        <v>2300</v>
      </c>
      <c r="BA2">
        <v>3700</v>
      </c>
      <c r="BB2">
        <v>7500</v>
      </c>
      <c r="BD2">
        <v>0</v>
      </c>
      <c r="BE2">
        <v>75</v>
      </c>
      <c r="BF2">
        <v>80</v>
      </c>
      <c r="BG2">
        <v>500</v>
      </c>
      <c r="BH2">
        <v>800</v>
      </c>
      <c r="BI2">
        <v>900</v>
      </c>
      <c r="BJ2">
        <v>1050</v>
      </c>
      <c r="BK2">
        <v>3500</v>
      </c>
      <c r="BL2">
        <v>7500</v>
      </c>
      <c r="BO2">
        <v>0</v>
      </c>
      <c r="BP2">
        <v>75</v>
      </c>
      <c r="BQ2">
        <v>80</v>
      </c>
      <c r="BR2">
        <v>800</v>
      </c>
      <c r="BS2">
        <v>1000</v>
      </c>
      <c r="BT2">
        <v>1550</v>
      </c>
      <c r="BU2">
        <v>1700</v>
      </c>
      <c r="BV2">
        <v>3000</v>
      </c>
      <c r="BW2">
        <v>4500</v>
      </c>
      <c r="BX2">
        <v>7500</v>
      </c>
      <c r="BZ2">
        <v>0</v>
      </c>
      <c r="CA2">
        <v>75</v>
      </c>
      <c r="CB2">
        <v>80</v>
      </c>
      <c r="CC2">
        <v>3770</v>
      </c>
      <c r="CD2">
        <v>4250</v>
      </c>
      <c r="CE2">
        <v>5000</v>
      </c>
      <c r="CF2">
        <v>7500</v>
      </c>
      <c r="CH2">
        <v>0</v>
      </c>
      <c r="CI2">
        <v>75</v>
      </c>
      <c r="CJ2">
        <v>80</v>
      </c>
      <c r="CK2">
        <v>450</v>
      </c>
      <c r="CL2">
        <v>525</v>
      </c>
      <c r="CM2">
        <v>1450</v>
      </c>
      <c r="CN2">
        <v>1550</v>
      </c>
      <c r="CO2">
        <v>2950</v>
      </c>
      <c r="CP2">
        <v>3050</v>
      </c>
      <c r="CQ2">
        <v>4940</v>
      </c>
      <c r="CR2">
        <v>4940</v>
      </c>
      <c r="CS2">
        <v>5850</v>
      </c>
      <c r="CT2">
        <v>7300</v>
      </c>
      <c r="CU2">
        <v>7500</v>
      </c>
      <c r="CW2">
        <v>0</v>
      </c>
      <c r="CX2">
        <v>75</v>
      </c>
      <c r="CY2">
        <v>80</v>
      </c>
      <c r="CZ2">
        <v>700</v>
      </c>
      <c r="DA2">
        <v>1000</v>
      </c>
      <c r="DB2">
        <v>1200</v>
      </c>
      <c r="DC2">
        <v>1715</v>
      </c>
      <c r="DD2">
        <v>2500</v>
      </c>
      <c r="DE2">
        <v>3300</v>
      </c>
      <c r="DF2">
        <v>7500</v>
      </c>
      <c r="DH2">
        <v>0</v>
      </c>
      <c r="DI2">
        <v>75</v>
      </c>
      <c r="DJ2">
        <v>80</v>
      </c>
      <c r="DK2">
        <v>800</v>
      </c>
      <c r="DL2">
        <v>1000</v>
      </c>
      <c r="DM2">
        <v>1700</v>
      </c>
      <c r="DN2">
        <v>3000</v>
      </c>
      <c r="DO2">
        <v>4800</v>
      </c>
      <c r="DP2">
        <v>5600</v>
      </c>
      <c r="DQ2">
        <v>7050</v>
      </c>
      <c r="DR2">
        <v>7250</v>
      </c>
      <c r="DS2">
        <v>7400</v>
      </c>
      <c r="DU2">
        <v>0</v>
      </c>
      <c r="DV2">
        <v>75</v>
      </c>
      <c r="DW2">
        <v>80</v>
      </c>
      <c r="DX2">
        <v>600</v>
      </c>
      <c r="DY2">
        <v>1000</v>
      </c>
      <c r="DZ2">
        <v>1700</v>
      </c>
      <c r="EA2">
        <v>2950</v>
      </c>
      <c r="EB2">
        <v>4500</v>
      </c>
      <c r="EC2">
        <v>5500</v>
      </c>
      <c r="ED2">
        <v>7500</v>
      </c>
      <c r="EF2">
        <v>0</v>
      </c>
      <c r="EG2">
        <v>75</v>
      </c>
      <c r="EH2">
        <v>80</v>
      </c>
      <c r="EI2">
        <v>1720</v>
      </c>
      <c r="EJ2">
        <v>2800</v>
      </c>
      <c r="EK2">
        <v>3500</v>
      </c>
      <c r="EL2">
        <v>5080</v>
      </c>
      <c r="EM2">
        <v>5500</v>
      </c>
      <c r="EN2">
        <v>7500</v>
      </c>
      <c r="EP2">
        <v>0</v>
      </c>
      <c r="EQ2">
        <v>75</v>
      </c>
      <c r="ER2">
        <v>80</v>
      </c>
      <c r="ES2">
        <v>1660</v>
      </c>
      <c r="ET2">
        <v>2950</v>
      </c>
      <c r="EU2">
        <v>3500</v>
      </c>
      <c r="EV2">
        <v>5000</v>
      </c>
      <c r="EW2">
        <v>5500</v>
      </c>
      <c r="EX2">
        <v>5800</v>
      </c>
      <c r="EY2">
        <v>7500</v>
      </c>
      <c r="FA2">
        <v>0</v>
      </c>
      <c r="FB2">
        <v>75</v>
      </c>
      <c r="FC2">
        <v>80</v>
      </c>
      <c r="FD2">
        <v>1750</v>
      </c>
      <c r="FE2">
        <v>3400</v>
      </c>
      <c r="FF2">
        <v>5050</v>
      </c>
      <c r="FG2">
        <v>5500</v>
      </c>
      <c r="FH2">
        <v>7000</v>
      </c>
      <c r="FI2">
        <v>7200</v>
      </c>
      <c r="FK2">
        <v>0</v>
      </c>
      <c r="FL2">
        <v>75</v>
      </c>
      <c r="FM2">
        <v>80</v>
      </c>
      <c r="FN2">
        <v>500</v>
      </c>
      <c r="FO2">
        <v>1200</v>
      </c>
      <c r="FP2">
        <v>3700</v>
      </c>
      <c r="FQ2">
        <v>4500</v>
      </c>
      <c r="FR2">
        <v>7500</v>
      </c>
      <c r="FT2">
        <v>0</v>
      </c>
      <c r="FU2">
        <v>75</v>
      </c>
      <c r="FV2">
        <v>80</v>
      </c>
      <c r="FW2">
        <v>850</v>
      </c>
      <c r="FX2">
        <v>1100</v>
      </c>
      <c r="FY2">
        <v>1400</v>
      </c>
      <c r="FZ2">
        <v>1800</v>
      </c>
      <c r="GA2">
        <v>7500</v>
      </c>
      <c r="GC2">
        <v>0</v>
      </c>
      <c r="GD2">
        <v>75</v>
      </c>
      <c r="GE2">
        <v>80</v>
      </c>
      <c r="GF2">
        <v>500</v>
      </c>
      <c r="GG2">
        <v>900</v>
      </c>
      <c r="GH2">
        <v>1000</v>
      </c>
      <c r="GI2">
        <v>1250</v>
      </c>
      <c r="GJ2">
        <v>1700</v>
      </c>
      <c r="GK2">
        <v>7500</v>
      </c>
    </row>
    <row r="3" spans="1:194" s="18" customFormat="1" x14ac:dyDescent="0.25">
      <c r="A3" s="18" t="s">
        <v>12</v>
      </c>
      <c r="B3" s="18" t="s">
        <v>50</v>
      </c>
      <c r="C3" s="18">
        <v>2.9</v>
      </c>
      <c r="D3" s="18">
        <v>2.9</v>
      </c>
      <c r="E3" s="18">
        <v>2.9</v>
      </c>
      <c r="F3" s="18">
        <v>1.1000000000000001</v>
      </c>
      <c r="G3" s="18">
        <v>0.9</v>
      </c>
      <c r="H3" s="18">
        <v>-1</v>
      </c>
      <c r="I3" s="18">
        <v>-1.5</v>
      </c>
      <c r="J3" s="18">
        <v>-5.5</v>
      </c>
      <c r="L3" s="18">
        <v>2.59</v>
      </c>
      <c r="M3" s="18">
        <v>2.59</v>
      </c>
      <c r="N3" s="18">
        <v>2.59</v>
      </c>
      <c r="O3" s="18">
        <v>0.4</v>
      </c>
      <c r="P3" s="18">
        <v>0.15</v>
      </c>
      <c r="Q3" s="18">
        <v>0</v>
      </c>
      <c r="R3" s="18">
        <v>-0.8</v>
      </c>
      <c r="S3" s="18">
        <v>-0.95</v>
      </c>
      <c r="T3" s="18">
        <v>-1.2</v>
      </c>
      <c r="U3" s="18">
        <v>-5.2</v>
      </c>
      <c r="W3" s="18">
        <v>1.35</v>
      </c>
      <c r="X3" s="18">
        <v>0.95</v>
      </c>
      <c r="Y3" s="18">
        <v>0.95</v>
      </c>
      <c r="Z3" s="18">
        <v>0.8</v>
      </c>
      <c r="AA3" s="18">
        <v>0.45</v>
      </c>
      <c r="AB3" s="18">
        <v>-0.2</v>
      </c>
      <c r="AC3" s="18">
        <v>-0.85</v>
      </c>
      <c r="AD3" s="18">
        <v>-1</v>
      </c>
      <c r="AE3" s="18">
        <v>-1.8</v>
      </c>
      <c r="AF3" s="18">
        <v>-5.5</v>
      </c>
      <c r="AH3" s="18">
        <v>1.2</v>
      </c>
      <c r="AI3" s="18">
        <v>0.95</v>
      </c>
      <c r="AJ3" s="18">
        <v>0.95</v>
      </c>
      <c r="AK3" s="18">
        <v>0.5</v>
      </c>
      <c r="AL3" s="18">
        <v>0.4</v>
      </c>
      <c r="AM3" s="18">
        <v>0.2</v>
      </c>
      <c r="AN3" s="18">
        <v>0</v>
      </c>
      <c r="AO3" s="18">
        <v>-0.1</v>
      </c>
      <c r="AP3" s="18">
        <v>-0.7</v>
      </c>
      <c r="AQ3" s="18">
        <v>-0.9</v>
      </c>
      <c r="AR3" s="18">
        <v>-2.1</v>
      </c>
      <c r="AS3" s="18">
        <v>-5.5</v>
      </c>
      <c r="AU3" s="18">
        <v>1.7</v>
      </c>
      <c r="AV3" s="18">
        <v>1.7</v>
      </c>
      <c r="AW3" s="18">
        <v>1.7</v>
      </c>
      <c r="AX3" s="18">
        <v>-1.3</v>
      </c>
      <c r="AY3" s="18">
        <v>-1.7</v>
      </c>
      <c r="AZ3" s="18">
        <v>-2.2000000000000002</v>
      </c>
      <c r="BA3" s="18">
        <v>-2.2999999999999998</v>
      </c>
      <c r="BB3" s="18">
        <v>-6</v>
      </c>
      <c r="BD3" s="18">
        <v>1.35</v>
      </c>
      <c r="BE3" s="18">
        <v>0.85</v>
      </c>
      <c r="BF3" s="18">
        <v>0.8</v>
      </c>
      <c r="BG3" s="18">
        <v>0.4</v>
      </c>
      <c r="BH3" s="18">
        <v>0.3</v>
      </c>
      <c r="BI3" s="18">
        <v>-0.1</v>
      </c>
      <c r="BJ3" s="18">
        <v>-0.35</v>
      </c>
      <c r="BK3" s="18">
        <v>-2.1</v>
      </c>
      <c r="BL3" s="18">
        <v>-5</v>
      </c>
      <c r="BO3" s="18">
        <v>1.5</v>
      </c>
      <c r="BP3" s="18">
        <v>1.5</v>
      </c>
      <c r="BQ3" s="18">
        <v>1.5</v>
      </c>
      <c r="BR3" s="18">
        <v>-0.1</v>
      </c>
      <c r="BS3" s="18">
        <v>-0.3</v>
      </c>
      <c r="BT3" s="18">
        <v>-1.2</v>
      </c>
      <c r="BU3" s="18">
        <v>-1.5</v>
      </c>
      <c r="BV3" s="18">
        <v>-2.5</v>
      </c>
      <c r="BW3" s="18">
        <v>-4</v>
      </c>
      <c r="BX3" s="18">
        <v>-6</v>
      </c>
      <c r="BZ3" s="18">
        <v>0.4</v>
      </c>
      <c r="CA3" s="18">
        <v>0.4</v>
      </c>
      <c r="CB3" s="18">
        <v>0.4</v>
      </c>
      <c r="CC3" s="18">
        <v>-3.6</v>
      </c>
      <c r="CD3" s="18">
        <v>-4.0999999999999996</v>
      </c>
      <c r="CE3" s="18">
        <v>-5.2</v>
      </c>
      <c r="CF3" s="18">
        <v>-7.5</v>
      </c>
      <c r="CH3" s="18">
        <v>0.71</v>
      </c>
      <c r="CI3" s="18">
        <v>0.56000000000000005</v>
      </c>
      <c r="CJ3" s="18">
        <v>0.6</v>
      </c>
      <c r="CK3" s="18">
        <v>0</v>
      </c>
      <c r="CL3" s="18">
        <v>-0.2</v>
      </c>
      <c r="CM3" s="18">
        <v>-1.5</v>
      </c>
      <c r="CN3" s="18">
        <v>-1.5</v>
      </c>
      <c r="CO3" s="18">
        <v>-1.9</v>
      </c>
      <c r="CP3" s="18">
        <v>-1.9</v>
      </c>
      <c r="CQ3" s="18">
        <v>-4</v>
      </c>
      <c r="CR3" s="18">
        <v>-4</v>
      </c>
      <c r="CS3" s="18">
        <v>-5.56</v>
      </c>
      <c r="CT3" s="18">
        <v>-6.4</v>
      </c>
      <c r="CU3" s="18">
        <v>-6.9</v>
      </c>
      <c r="CW3" s="18">
        <v>0.8</v>
      </c>
      <c r="CX3" s="18">
        <v>0.8</v>
      </c>
      <c r="CY3" s="18">
        <v>0.8</v>
      </c>
      <c r="CZ3" s="18">
        <v>-0.1</v>
      </c>
      <c r="DA3" s="18">
        <v>-0.2</v>
      </c>
      <c r="DB3" s="18">
        <v>-0.6</v>
      </c>
      <c r="DC3" s="18">
        <v>-0.9</v>
      </c>
      <c r="DD3" s="18">
        <v>-1.3</v>
      </c>
      <c r="DE3" s="18">
        <v>-1.5</v>
      </c>
      <c r="DF3" s="18">
        <v>-5.5</v>
      </c>
      <c r="DH3" s="18">
        <v>0.6</v>
      </c>
      <c r="DI3" s="18">
        <v>0.6</v>
      </c>
      <c r="DJ3" s="18">
        <v>0.6</v>
      </c>
      <c r="DK3" s="18">
        <v>-0.5</v>
      </c>
      <c r="DL3" s="18">
        <v>-0.65</v>
      </c>
      <c r="DM3" s="18">
        <v>-1.1000000000000001</v>
      </c>
      <c r="DN3" s="18">
        <v>-1.3</v>
      </c>
      <c r="DO3" s="18">
        <v>-3.2</v>
      </c>
      <c r="DP3" s="18">
        <v>-4.0999999999999996</v>
      </c>
      <c r="DQ3" s="18">
        <v>-4.8</v>
      </c>
      <c r="DR3" s="18">
        <v>-5.0999999999999996</v>
      </c>
      <c r="DS3" s="18">
        <v>-5.5</v>
      </c>
      <c r="DU3" s="18">
        <v>0.3</v>
      </c>
      <c r="DV3" s="18">
        <v>0.3</v>
      </c>
      <c r="DW3" s="18">
        <v>0.3</v>
      </c>
      <c r="DX3" s="18">
        <v>-0.1</v>
      </c>
      <c r="DY3" s="18">
        <v>-0.3</v>
      </c>
      <c r="DZ3" s="18">
        <v>-1.3</v>
      </c>
      <c r="EA3" s="18">
        <v>-1.8</v>
      </c>
      <c r="EB3" s="18">
        <v>-3.1</v>
      </c>
      <c r="EC3" s="18">
        <v>-3.8</v>
      </c>
      <c r="ED3" s="18">
        <v>-6</v>
      </c>
      <c r="EF3" s="18">
        <v>0.3</v>
      </c>
      <c r="EG3" s="18">
        <v>0.3</v>
      </c>
      <c r="EH3" s="18">
        <v>0.3</v>
      </c>
      <c r="EI3" s="18">
        <v>-1.8</v>
      </c>
      <c r="EJ3" s="18">
        <v>-1.9</v>
      </c>
      <c r="EK3" s="18">
        <v>-2.4500000000000002</v>
      </c>
      <c r="EL3" s="18">
        <v>-3.6</v>
      </c>
      <c r="EM3" s="18">
        <v>-4.0999999999999996</v>
      </c>
      <c r="EN3" s="18">
        <v>-6</v>
      </c>
      <c r="EP3" s="18">
        <v>0.15</v>
      </c>
      <c r="EQ3" s="18">
        <v>0.15</v>
      </c>
      <c r="ER3" s="18">
        <v>0.15</v>
      </c>
      <c r="ES3" s="18">
        <v>-1.2</v>
      </c>
      <c r="ET3" s="18">
        <v>-1.55</v>
      </c>
      <c r="EU3" s="18">
        <v>-1.9</v>
      </c>
      <c r="EV3" s="18">
        <v>-2.9</v>
      </c>
      <c r="EW3" s="18">
        <v>-4</v>
      </c>
      <c r="EX3" s="18">
        <v>-4</v>
      </c>
      <c r="EY3" s="18">
        <v>-6</v>
      </c>
      <c r="FA3" s="18">
        <v>0.5</v>
      </c>
      <c r="FB3" s="18">
        <v>0.5</v>
      </c>
      <c r="FC3" s="18">
        <v>0.5</v>
      </c>
      <c r="FD3" s="18">
        <v>-1.6</v>
      </c>
      <c r="FE3" s="18">
        <v>-1.7</v>
      </c>
      <c r="FF3" s="18">
        <v>-3.3</v>
      </c>
      <c r="FG3" s="18">
        <v>-3.9</v>
      </c>
      <c r="FH3" s="18">
        <v>-4.5</v>
      </c>
      <c r="FI3" s="18">
        <v>-5</v>
      </c>
      <c r="FK3" s="18">
        <v>1</v>
      </c>
      <c r="FL3" s="18">
        <v>1</v>
      </c>
      <c r="FM3" s="18">
        <v>1</v>
      </c>
      <c r="FN3" s="18">
        <v>0.2</v>
      </c>
      <c r="FO3" s="18">
        <v>0</v>
      </c>
      <c r="FP3" s="18">
        <v>-1.3</v>
      </c>
      <c r="FQ3" s="18">
        <v>-1.5</v>
      </c>
      <c r="FR3" s="18">
        <v>-5.5</v>
      </c>
      <c r="FT3" s="18">
        <v>0.8</v>
      </c>
      <c r="FU3" s="18">
        <v>0.8</v>
      </c>
      <c r="FV3" s="18">
        <v>0.8</v>
      </c>
      <c r="FW3" s="18">
        <v>-0.4</v>
      </c>
      <c r="FX3" s="18">
        <v>-0.5</v>
      </c>
      <c r="FY3" s="18">
        <v>-1</v>
      </c>
      <c r="FZ3" s="18">
        <v>-1.2</v>
      </c>
      <c r="GA3" s="18">
        <v>-5.5</v>
      </c>
      <c r="GC3" s="18">
        <v>0.8</v>
      </c>
      <c r="GD3" s="18">
        <v>0.8</v>
      </c>
      <c r="GE3" s="18">
        <v>0.8</v>
      </c>
      <c r="GF3" s="18">
        <v>-0.1</v>
      </c>
      <c r="GG3" s="18">
        <v>-0.3</v>
      </c>
      <c r="GH3" s="18">
        <v>-0.5</v>
      </c>
      <c r="GI3" s="18">
        <v>-1.1000000000000001</v>
      </c>
      <c r="GJ3" s="18">
        <v>-1.2</v>
      </c>
      <c r="GK3" s="18">
        <v>-5.5</v>
      </c>
    </row>
    <row r="4" spans="1:194" s="19" customFormat="1" x14ac:dyDescent="0.25">
      <c r="A4" s="19" t="s">
        <v>36</v>
      </c>
      <c r="B4" s="19" t="s">
        <v>51</v>
      </c>
      <c r="C4" s="19">
        <f>C3-2.9</f>
        <v>0</v>
      </c>
      <c r="D4" s="19">
        <f t="shared" ref="D4:J4" si="0">D3-2.9</f>
        <v>0</v>
      </c>
      <c r="E4" s="19">
        <f t="shared" si="0"/>
        <v>0</v>
      </c>
      <c r="F4" s="19">
        <v>-1.6</v>
      </c>
      <c r="G4" s="19">
        <f t="shared" si="0"/>
        <v>-2</v>
      </c>
      <c r="H4" s="19">
        <v>-3.95</v>
      </c>
      <c r="I4" s="19">
        <v>-4.45</v>
      </c>
      <c r="J4" s="19">
        <f t="shared" si="0"/>
        <v>-8.4</v>
      </c>
      <c r="L4" s="19">
        <f>2.59-L3</f>
        <v>0</v>
      </c>
      <c r="M4" s="19">
        <f t="shared" ref="M4:U4" si="1">2.59-M3</f>
        <v>0</v>
      </c>
      <c r="N4" s="19">
        <f t="shared" si="1"/>
        <v>0</v>
      </c>
      <c r="O4" s="19">
        <f t="shared" si="1"/>
        <v>2.19</v>
      </c>
      <c r="P4" s="19">
        <f t="shared" si="1"/>
        <v>2.44</v>
      </c>
      <c r="Q4" s="19">
        <f t="shared" si="1"/>
        <v>2.59</v>
      </c>
      <c r="R4" s="19">
        <f t="shared" si="1"/>
        <v>3.3899999999999997</v>
      </c>
      <c r="S4" s="19">
        <f t="shared" si="1"/>
        <v>3.54</v>
      </c>
      <c r="T4" s="19">
        <f t="shared" si="1"/>
        <v>3.79</v>
      </c>
      <c r="U4" s="19">
        <f t="shared" si="1"/>
        <v>7.79</v>
      </c>
      <c r="W4" s="19">
        <f t="shared" ref="W4" si="2">W3-1.35</f>
        <v>0</v>
      </c>
      <c r="X4" s="19">
        <f t="shared" ref="X4" si="3">X3-1.35</f>
        <v>-0.40000000000000013</v>
      </c>
      <c r="Y4" s="19">
        <f t="shared" ref="Y4" si="4">Y3-1.35</f>
        <v>-0.40000000000000013</v>
      </c>
      <c r="Z4" s="19">
        <f t="shared" ref="Z4" si="5">Z3-1.35</f>
        <v>-0.55000000000000004</v>
      </c>
      <c r="AA4" s="19">
        <f t="shared" ref="AA4" si="6">AA3-1.35</f>
        <v>-0.90000000000000013</v>
      </c>
      <c r="AB4" s="19">
        <f t="shared" ref="AB4" si="7">AB3-1.35</f>
        <v>-1.55</v>
      </c>
      <c r="AC4" s="19">
        <f t="shared" ref="AC4" si="8">AC3-1.35</f>
        <v>-2.2000000000000002</v>
      </c>
      <c r="AD4" s="19">
        <f t="shared" ref="AD4" si="9">AD3-1.35</f>
        <v>-2.35</v>
      </c>
      <c r="AE4" s="19">
        <f t="shared" ref="AE4:AF4" si="10">AE3-1.35</f>
        <v>-3.1500000000000004</v>
      </c>
      <c r="AF4" s="19">
        <f t="shared" si="10"/>
        <v>-6.85</v>
      </c>
      <c r="AH4" s="19">
        <f>AH3-1.2</f>
        <v>0</v>
      </c>
      <c r="AI4" s="19">
        <f t="shared" ref="AI4:AS4" si="11">AI3-1.2</f>
        <v>-0.25</v>
      </c>
      <c r="AJ4" s="19">
        <f t="shared" si="11"/>
        <v>-0.25</v>
      </c>
      <c r="AK4" s="19">
        <f t="shared" si="11"/>
        <v>-0.7</v>
      </c>
      <c r="AL4" s="19">
        <f t="shared" si="11"/>
        <v>-0.79999999999999993</v>
      </c>
      <c r="AM4" s="19">
        <f t="shared" si="11"/>
        <v>-1</v>
      </c>
      <c r="AN4" s="19">
        <f t="shared" si="11"/>
        <v>-1.2</v>
      </c>
      <c r="AO4" s="19">
        <f t="shared" si="11"/>
        <v>-1.3</v>
      </c>
      <c r="AP4" s="19">
        <f t="shared" si="11"/>
        <v>-1.9</v>
      </c>
      <c r="AQ4" s="19">
        <f t="shared" si="11"/>
        <v>-2.1</v>
      </c>
      <c r="AR4" s="19">
        <f t="shared" si="11"/>
        <v>-3.3</v>
      </c>
      <c r="AS4" s="19">
        <f t="shared" si="11"/>
        <v>-6.7</v>
      </c>
      <c r="AU4" s="19">
        <f>AU3-1.7</f>
        <v>0</v>
      </c>
      <c r="AV4" s="19">
        <f t="shared" ref="AV4:BB4" si="12">AV3-1.7</f>
        <v>0</v>
      </c>
      <c r="AW4" s="19">
        <f t="shared" si="12"/>
        <v>0</v>
      </c>
      <c r="AX4" s="19">
        <f t="shared" si="12"/>
        <v>-3</v>
      </c>
      <c r="AY4" s="19">
        <f t="shared" si="12"/>
        <v>-3.4</v>
      </c>
      <c r="AZ4" s="19">
        <f t="shared" si="12"/>
        <v>-3.9000000000000004</v>
      </c>
      <c r="BA4" s="19">
        <f t="shared" si="12"/>
        <v>-4</v>
      </c>
      <c r="BB4" s="19">
        <f t="shared" si="12"/>
        <v>-7.7</v>
      </c>
      <c r="BD4" s="19">
        <f>BD3-1.35</f>
        <v>0</v>
      </c>
      <c r="BE4" s="19">
        <f t="shared" ref="BE4:BL4" si="13">BE3-1.35</f>
        <v>-0.50000000000000011</v>
      </c>
      <c r="BF4" s="19">
        <f t="shared" si="13"/>
        <v>-0.55000000000000004</v>
      </c>
      <c r="BG4" s="19">
        <f t="shared" si="13"/>
        <v>-0.95000000000000007</v>
      </c>
      <c r="BH4" s="19">
        <f t="shared" si="13"/>
        <v>-1.05</v>
      </c>
      <c r="BI4" s="19">
        <f t="shared" si="13"/>
        <v>-1.4500000000000002</v>
      </c>
      <c r="BJ4" s="19">
        <f t="shared" si="13"/>
        <v>-1.7000000000000002</v>
      </c>
      <c r="BK4" s="19">
        <f t="shared" si="13"/>
        <v>-3.45</v>
      </c>
      <c r="BL4" s="19">
        <f t="shared" si="13"/>
        <v>-6.35</v>
      </c>
      <c r="BO4" s="19">
        <f>BO3-1.5</f>
        <v>0</v>
      </c>
      <c r="BP4" s="19">
        <f t="shared" ref="BP4:BX4" si="14">BP3-1.5</f>
        <v>0</v>
      </c>
      <c r="BQ4" s="19">
        <f t="shared" si="14"/>
        <v>0</v>
      </c>
      <c r="BR4" s="19">
        <f t="shared" si="14"/>
        <v>-1.6</v>
      </c>
      <c r="BS4" s="19">
        <f t="shared" si="14"/>
        <v>-1.8</v>
      </c>
      <c r="BT4" s="19">
        <f t="shared" si="14"/>
        <v>-2.7</v>
      </c>
      <c r="BU4" s="19">
        <f t="shared" si="14"/>
        <v>-3</v>
      </c>
      <c r="BV4" s="19">
        <f t="shared" si="14"/>
        <v>-4</v>
      </c>
      <c r="BW4" s="19">
        <f t="shared" si="14"/>
        <v>-5.5</v>
      </c>
      <c r="BX4" s="19">
        <f t="shared" si="14"/>
        <v>-7.5</v>
      </c>
      <c r="BZ4" s="19">
        <f>BZ3-0.4</f>
        <v>0</v>
      </c>
      <c r="CA4" s="19">
        <f t="shared" ref="CA4:CF4" si="15">CA3-0.4</f>
        <v>0</v>
      </c>
      <c r="CB4" s="19">
        <f t="shared" si="15"/>
        <v>0</v>
      </c>
      <c r="CC4" s="19">
        <f t="shared" si="15"/>
        <v>-4</v>
      </c>
      <c r="CD4" s="19">
        <v>-4.5</v>
      </c>
      <c r="CE4" s="19">
        <f t="shared" si="15"/>
        <v>-5.6000000000000005</v>
      </c>
      <c r="CF4" s="19">
        <f t="shared" si="15"/>
        <v>-7.9</v>
      </c>
      <c r="CH4" s="19">
        <f>CH3-0.71</f>
        <v>0</v>
      </c>
      <c r="CI4" s="19">
        <v>-0.15</v>
      </c>
      <c r="CJ4" s="19">
        <f t="shared" ref="CJ4:CU4" si="16">CJ3-0.71</f>
        <v>-0.10999999999999999</v>
      </c>
      <c r="CK4" s="19">
        <f t="shared" si="16"/>
        <v>-0.71</v>
      </c>
      <c r="CL4" s="19">
        <f t="shared" si="16"/>
        <v>-0.90999999999999992</v>
      </c>
      <c r="CM4" s="19">
        <f t="shared" si="16"/>
        <v>-2.21</v>
      </c>
      <c r="CN4" s="19">
        <f t="shared" si="16"/>
        <v>-2.21</v>
      </c>
      <c r="CO4" s="19">
        <f t="shared" si="16"/>
        <v>-2.61</v>
      </c>
      <c r="CP4" s="19">
        <f t="shared" si="16"/>
        <v>-2.61</v>
      </c>
      <c r="CQ4" s="19">
        <v>-4.7</v>
      </c>
      <c r="CR4" s="19">
        <f t="shared" si="16"/>
        <v>-4.71</v>
      </c>
      <c r="CS4" s="19">
        <f t="shared" si="16"/>
        <v>-6.27</v>
      </c>
      <c r="CT4" s="19">
        <f t="shared" si="16"/>
        <v>-7.11</v>
      </c>
      <c r="CU4" s="19">
        <f t="shared" si="16"/>
        <v>-7.61</v>
      </c>
      <c r="CW4" s="19">
        <f>CW3-0.8</f>
        <v>0</v>
      </c>
      <c r="CX4" s="19">
        <f t="shared" ref="CX4:DF4" si="17">CX3-0.8</f>
        <v>0</v>
      </c>
      <c r="CY4" s="19">
        <f t="shared" si="17"/>
        <v>0</v>
      </c>
      <c r="CZ4" s="19">
        <f t="shared" si="17"/>
        <v>-0.9</v>
      </c>
      <c r="DA4" s="19">
        <f t="shared" si="17"/>
        <v>-1</v>
      </c>
      <c r="DB4" s="19">
        <v>-1.2</v>
      </c>
      <c r="DC4" s="19">
        <f t="shared" si="17"/>
        <v>-1.7000000000000002</v>
      </c>
      <c r="DD4" s="19">
        <f t="shared" si="17"/>
        <v>-2.1</v>
      </c>
      <c r="DE4" s="19">
        <f t="shared" si="17"/>
        <v>-2.2999999999999998</v>
      </c>
      <c r="DF4" s="19">
        <f t="shared" si="17"/>
        <v>-6.3</v>
      </c>
      <c r="DH4" s="19">
        <v>0</v>
      </c>
      <c r="DI4" s="19">
        <v>0</v>
      </c>
      <c r="DJ4" s="19">
        <v>0</v>
      </c>
      <c r="DK4" s="19">
        <v>1.1000000000000001</v>
      </c>
      <c r="DL4" s="19">
        <v>1.1499999999999999</v>
      </c>
      <c r="DM4" s="19">
        <v>1.7</v>
      </c>
      <c r="DN4" s="19">
        <v>1.9</v>
      </c>
      <c r="DO4" s="19">
        <v>3.8</v>
      </c>
      <c r="DP4" s="19">
        <v>4.7</v>
      </c>
      <c r="DQ4" s="19">
        <v>5.4</v>
      </c>
      <c r="DR4" s="19">
        <v>5.7</v>
      </c>
      <c r="DS4" s="19">
        <v>6.1</v>
      </c>
      <c r="DU4" s="19">
        <f>DU3-0.3</f>
        <v>0</v>
      </c>
      <c r="DV4" s="19">
        <f t="shared" ref="DV4:ED4" si="18">DV3-0.3</f>
        <v>0</v>
      </c>
      <c r="DW4" s="19">
        <f t="shared" si="18"/>
        <v>0</v>
      </c>
      <c r="DX4" s="19">
        <f t="shared" si="18"/>
        <v>-0.4</v>
      </c>
      <c r="DY4" s="19">
        <f t="shared" si="18"/>
        <v>-0.6</v>
      </c>
      <c r="DZ4" s="19">
        <f t="shared" si="18"/>
        <v>-1.6</v>
      </c>
      <c r="EA4" s="19">
        <f t="shared" si="18"/>
        <v>-2.1</v>
      </c>
      <c r="EB4" s="19">
        <f t="shared" si="18"/>
        <v>-3.4</v>
      </c>
      <c r="EC4" s="19">
        <f t="shared" si="18"/>
        <v>-4.0999999999999996</v>
      </c>
      <c r="ED4" s="19">
        <f t="shared" si="18"/>
        <v>-6.3</v>
      </c>
      <c r="EF4" s="19">
        <f>EF3-0.3</f>
        <v>0</v>
      </c>
      <c r="EG4" s="19">
        <f t="shared" ref="EG4:EN4" si="19">EG3-0.3</f>
        <v>0</v>
      </c>
      <c r="EH4" s="19">
        <f t="shared" si="19"/>
        <v>0</v>
      </c>
      <c r="EI4" s="19">
        <f t="shared" si="19"/>
        <v>-2.1</v>
      </c>
      <c r="EJ4" s="19">
        <f t="shared" si="19"/>
        <v>-2.1999999999999997</v>
      </c>
      <c r="EK4" s="19">
        <f t="shared" si="19"/>
        <v>-2.75</v>
      </c>
      <c r="EL4" s="19">
        <f t="shared" si="19"/>
        <v>-3.9</v>
      </c>
      <c r="EM4" s="19">
        <f t="shared" si="19"/>
        <v>-4.3999999999999995</v>
      </c>
      <c r="EN4" s="19">
        <f t="shared" si="19"/>
        <v>-6.3</v>
      </c>
      <c r="EP4" s="19">
        <f>EP3-0.15</f>
        <v>0</v>
      </c>
      <c r="EQ4" s="19">
        <f t="shared" ref="EQ4:EY4" si="20">EQ3-0.15</f>
        <v>0</v>
      </c>
      <c r="ER4" s="19">
        <f t="shared" si="20"/>
        <v>0</v>
      </c>
      <c r="ES4" s="19">
        <f t="shared" si="20"/>
        <v>-1.3499999999999999</v>
      </c>
      <c r="ET4" s="19">
        <f t="shared" si="20"/>
        <v>-1.7</v>
      </c>
      <c r="EU4" s="19">
        <f t="shared" si="20"/>
        <v>-2.0499999999999998</v>
      </c>
      <c r="EV4" s="19">
        <f t="shared" si="20"/>
        <v>-3.05</v>
      </c>
      <c r="EW4" s="19">
        <v>-3.8</v>
      </c>
      <c r="EX4" s="19">
        <f t="shared" si="20"/>
        <v>-4.1500000000000004</v>
      </c>
      <c r="EY4" s="19">
        <f t="shared" si="20"/>
        <v>-6.15</v>
      </c>
      <c r="FA4" s="19">
        <f>FA3-0.5</f>
        <v>0</v>
      </c>
      <c r="FB4" s="19">
        <f t="shared" ref="FB4:FI4" si="21">FB3-0.5</f>
        <v>0</v>
      </c>
      <c r="FC4" s="19">
        <f t="shared" si="21"/>
        <v>0</v>
      </c>
      <c r="FD4" s="19">
        <f t="shared" si="21"/>
        <v>-2.1</v>
      </c>
      <c r="FE4" s="19">
        <f t="shared" si="21"/>
        <v>-2.2000000000000002</v>
      </c>
      <c r="FF4" s="19">
        <f t="shared" si="21"/>
        <v>-3.8</v>
      </c>
      <c r="FG4" s="19">
        <f t="shared" si="21"/>
        <v>-4.4000000000000004</v>
      </c>
      <c r="FH4" s="19">
        <f t="shared" si="21"/>
        <v>-5</v>
      </c>
      <c r="FI4" s="19">
        <f t="shared" si="21"/>
        <v>-5.5</v>
      </c>
      <c r="FK4" s="19">
        <f>FK3-1</f>
        <v>0</v>
      </c>
      <c r="FL4" s="19">
        <f t="shared" ref="FL4:FR4" si="22">FL3-1</f>
        <v>0</v>
      </c>
      <c r="FM4" s="19">
        <f t="shared" si="22"/>
        <v>0</v>
      </c>
      <c r="FN4" s="19">
        <f t="shared" si="22"/>
        <v>-0.8</v>
      </c>
      <c r="FO4" s="19">
        <f t="shared" si="22"/>
        <v>-1</v>
      </c>
      <c r="FP4" s="19">
        <f t="shared" si="22"/>
        <v>-2.2999999999999998</v>
      </c>
      <c r="FQ4" s="19">
        <f t="shared" si="22"/>
        <v>-2.5</v>
      </c>
      <c r="FR4" s="19">
        <f t="shared" si="22"/>
        <v>-6.5</v>
      </c>
      <c r="FT4" s="19">
        <f>FT3-0.8</f>
        <v>0</v>
      </c>
      <c r="FU4" s="19">
        <f t="shared" ref="FU4:GC4" si="23">FU3-0.8</f>
        <v>0</v>
      </c>
      <c r="FV4" s="19">
        <f t="shared" si="23"/>
        <v>0</v>
      </c>
      <c r="FW4" s="19">
        <f t="shared" si="23"/>
        <v>-1.2000000000000002</v>
      </c>
      <c r="FX4" s="19">
        <f t="shared" si="23"/>
        <v>-1.3</v>
      </c>
      <c r="FY4" s="19">
        <f t="shared" si="23"/>
        <v>-1.8</v>
      </c>
      <c r="FZ4" s="19">
        <f t="shared" si="23"/>
        <v>-2</v>
      </c>
      <c r="GA4" s="19">
        <f t="shared" si="23"/>
        <v>-6.3</v>
      </c>
      <c r="GC4" s="19">
        <f t="shared" si="23"/>
        <v>0</v>
      </c>
      <c r="GD4" s="19">
        <f t="shared" ref="GD4" si="24">GD3-0.8</f>
        <v>0</v>
      </c>
      <c r="GE4" s="19">
        <f t="shared" ref="GE4" si="25">GE3-0.8</f>
        <v>0</v>
      </c>
      <c r="GF4" s="19">
        <f t="shared" ref="GF4" si="26">GF3-0.8</f>
        <v>-0.9</v>
      </c>
      <c r="GG4" s="19">
        <f t="shared" ref="GG4" si="27">GG3-0.8</f>
        <v>-1.1000000000000001</v>
      </c>
      <c r="GH4" s="19">
        <f t="shared" ref="GH4" si="28">GH3-0.8</f>
        <v>-1.3</v>
      </c>
      <c r="GI4" s="19">
        <f t="shared" ref="GI4" si="29">GI3-0.8</f>
        <v>-1.9000000000000001</v>
      </c>
      <c r="GJ4" s="19">
        <f t="shared" ref="GJ4" si="30">GJ3-0.8</f>
        <v>-2</v>
      </c>
      <c r="GK4" s="19">
        <f t="shared" ref="GK4" si="31">GK3-0.8</f>
        <v>-6.3</v>
      </c>
    </row>
    <row r="5" spans="1:194" s="8" customFormat="1" x14ac:dyDescent="0.25">
      <c r="A5" s="8" t="s">
        <v>2</v>
      </c>
      <c r="B5" s="8" t="s">
        <v>45</v>
      </c>
      <c r="C5" s="1">
        <v>2.9</v>
      </c>
      <c r="D5" s="1">
        <v>3.1</v>
      </c>
      <c r="E5" s="1">
        <v>1.2</v>
      </c>
      <c r="F5" s="1">
        <v>-0.32</v>
      </c>
      <c r="G5" s="1">
        <v>0.54</v>
      </c>
      <c r="H5" s="1">
        <v>0.55000000000000004</v>
      </c>
      <c r="I5" s="1">
        <v>-0.39</v>
      </c>
      <c r="J5" s="1"/>
      <c r="L5" s="8">
        <v>2.59</v>
      </c>
      <c r="M5" s="8">
        <v>2.79</v>
      </c>
      <c r="N5" s="8">
        <v>1.2</v>
      </c>
      <c r="O5" s="1">
        <v>-0.9</v>
      </c>
      <c r="P5" s="1">
        <v>-0.24377933848563349</v>
      </c>
      <c r="Q5" s="1">
        <v>0.6173915575834299</v>
      </c>
      <c r="R5" s="1">
        <v>-2.6395992090187503E-2</v>
      </c>
      <c r="S5" s="1">
        <v>1</v>
      </c>
      <c r="T5" s="1">
        <v>0.61315324465448451</v>
      </c>
      <c r="U5" s="1"/>
      <c r="V5" s="1"/>
      <c r="W5" s="1">
        <v>1.35</v>
      </c>
      <c r="X5" s="1">
        <v>1.95</v>
      </c>
      <c r="Y5" s="1">
        <v>0.6</v>
      </c>
      <c r="Z5" s="1">
        <v>0.2</v>
      </c>
      <c r="AA5" s="1">
        <v>0</v>
      </c>
      <c r="AB5" s="1">
        <v>0.6</v>
      </c>
      <c r="AC5" s="1">
        <v>0</v>
      </c>
      <c r="AD5" s="1">
        <v>0.6</v>
      </c>
      <c r="AE5" s="1">
        <v>1</v>
      </c>
      <c r="AF5" s="1"/>
      <c r="AG5" s="1"/>
      <c r="AH5" s="1">
        <v>1.2</v>
      </c>
      <c r="AI5" s="1">
        <v>1.95</v>
      </c>
      <c r="AJ5" s="1">
        <v>0.6</v>
      </c>
      <c r="AK5" s="1">
        <v>0.2</v>
      </c>
      <c r="AL5" s="1">
        <v>0</v>
      </c>
      <c r="AM5" s="1">
        <v>0.2</v>
      </c>
      <c r="AN5" s="1">
        <v>0</v>
      </c>
      <c r="AO5" s="1">
        <v>1</v>
      </c>
      <c r="AP5" s="1">
        <v>0.24</v>
      </c>
      <c r="AQ5" s="1">
        <v>0.5</v>
      </c>
      <c r="AR5" s="1">
        <v>1</v>
      </c>
      <c r="AS5" s="1"/>
      <c r="AU5" s="1">
        <v>1.7</v>
      </c>
      <c r="AV5" s="1">
        <v>1.9</v>
      </c>
      <c r="AW5" s="1">
        <v>0</v>
      </c>
      <c r="AX5" s="1">
        <v>0</v>
      </c>
      <c r="AY5" s="1">
        <v>0.6</v>
      </c>
      <c r="AZ5" s="1">
        <v>-0.3</v>
      </c>
      <c r="BA5" s="1">
        <v>0.5</v>
      </c>
      <c r="BB5" s="1"/>
      <c r="BD5" s="1">
        <v>1.35</v>
      </c>
      <c r="BE5" s="1">
        <v>1.35</v>
      </c>
      <c r="BF5" s="1">
        <v>0</v>
      </c>
      <c r="BG5" s="1">
        <v>0</v>
      </c>
      <c r="BH5" s="1">
        <v>-0.3</v>
      </c>
      <c r="BI5" s="1">
        <v>-0.2</v>
      </c>
      <c r="BJ5" s="1">
        <v>0.6</v>
      </c>
      <c r="BK5" s="1">
        <v>1</v>
      </c>
      <c r="BL5" s="1"/>
      <c r="BO5" s="1">
        <v>1.5</v>
      </c>
      <c r="BP5" s="1">
        <v>1.7</v>
      </c>
      <c r="BQ5" s="1">
        <v>0.5</v>
      </c>
      <c r="BR5" s="1">
        <v>-0.28000000000000003</v>
      </c>
      <c r="BS5" s="1">
        <v>0.64</v>
      </c>
      <c r="BT5" s="1">
        <v>-0.22</v>
      </c>
      <c r="BU5" s="1">
        <v>0.56999999999999995</v>
      </c>
      <c r="BV5" s="1">
        <v>0.8</v>
      </c>
      <c r="BW5" s="1">
        <v>0.8</v>
      </c>
      <c r="BX5" s="1"/>
      <c r="BZ5" s="1">
        <v>0.4</v>
      </c>
      <c r="CA5" s="1">
        <v>0.8</v>
      </c>
      <c r="CB5" s="8">
        <v>-0.6</v>
      </c>
      <c r="CC5" s="1">
        <v>-0.5</v>
      </c>
      <c r="CD5" s="1">
        <v>-0.43</v>
      </c>
      <c r="CE5" s="1">
        <v>-0.6</v>
      </c>
      <c r="CF5" s="1"/>
      <c r="CH5" s="1">
        <v>0.7</v>
      </c>
      <c r="CI5" s="1">
        <v>0.7</v>
      </c>
      <c r="CJ5" s="1">
        <v>-0.4</v>
      </c>
      <c r="CK5" s="1">
        <v>-1.2</v>
      </c>
      <c r="CL5" s="1">
        <v>-0.6</v>
      </c>
      <c r="CM5" s="1">
        <v>-1.4</v>
      </c>
      <c r="CN5" s="1">
        <v>-0.45</v>
      </c>
      <c r="CO5" s="1">
        <v>-0.3</v>
      </c>
      <c r="CP5" s="1">
        <v>1</v>
      </c>
      <c r="CQ5" s="1">
        <v>-0.6</v>
      </c>
      <c r="CR5" s="1">
        <v>-0.2</v>
      </c>
      <c r="CS5" s="1">
        <v>-2</v>
      </c>
      <c r="CT5" s="1">
        <v>-0.3</v>
      </c>
      <c r="CU5" s="1"/>
      <c r="CV5" s="1"/>
      <c r="CW5" s="8">
        <v>0.8</v>
      </c>
      <c r="CX5" s="8">
        <v>1.1000000000000001</v>
      </c>
      <c r="CY5" s="8">
        <v>-0.3</v>
      </c>
      <c r="CZ5" s="8">
        <v>-0.6</v>
      </c>
      <c r="DA5" s="8">
        <v>-0.1</v>
      </c>
      <c r="DB5" s="8">
        <v>-0.4</v>
      </c>
      <c r="DC5" s="8">
        <v>1</v>
      </c>
      <c r="DD5" s="8">
        <v>0.44</v>
      </c>
      <c r="DE5" s="8">
        <v>0.6</v>
      </c>
      <c r="DH5" s="1">
        <v>0.6</v>
      </c>
      <c r="DI5" s="1">
        <v>1.1000000000000001</v>
      </c>
      <c r="DJ5" s="1">
        <v>0</v>
      </c>
      <c r="DK5" s="1">
        <v>-0.6</v>
      </c>
      <c r="DL5" s="1">
        <v>-0.4</v>
      </c>
      <c r="DM5" s="1">
        <v>-0.5</v>
      </c>
      <c r="DN5" s="1">
        <v>1</v>
      </c>
      <c r="DO5" s="1">
        <v>1</v>
      </c>
      <c r="DP5" s="1">
        <v>-0.3</v>
      </c>
      <c r="DQ5" s="1">
        <v>-0.3</v>
      </c>
      <c r="DR5" s="1">
        <v>1.1000000000000001</v>
      </c>
      <c r="DS5" s="1">
        <v>0.9</v>
      </c>
      <c r="DT5" s="1"/>
      <c r="DU5" s="1">
        <v>0.3</v>
      </c>
      <c r="DV5" s="1">
        <v>0.8</v>
      </c>
      <c r="DW5" s="1">
        <v>-0.6</v>
      </c>
      <c r="DX5" s="1">
        <v>-0.3</v>
      </c>
      <c r="DY5" s="1">
        <v>-0.3</v>
      </c>
      <c r="DZ5" s="8">
        <v>-0.3</v>
      </c>
      <c r="EA5" s="8">
        <v>1</v>
      </c>
      <c r="EB5" s="8">
        <v>0.5</v>
      </c>
      <c r="EC5" s="8">
        <v>-0.3</v>
      </c>
      <c r="EF5" s="8">
        <v>0.3</v>
      </c>
      <c r="EG5" s="8">
        <v>0.8</v>
      </c>
      <c r="EH5" s="8">
        <v>-0.6</v>
      </c>
      <c r="EI5" s="8">
        <v>-0.39</v>
      </c>
      <c r="EJ5" s="8">
        <v>1.3</v>
      </c>
      <c r="EK5" s="8">
        <v>0.4</v>
      </c>
      <c r="EL5" s="8">
        <v>0.67</v>
      </c>
      <c r="EM5" s="8">
        <v>-0.43</v>
      </c>
      <c r="EP5" s="1">
        <v>0.15</v>
      </c>
      <c r="EQ5" s="1">
        <v>0.65</v>
      </c>
      <c r="ER5" s="1">
        <v>-0.75</v>
      </c>
      <c r="ES5" s="8">
        <v>-0.1</v>
      </c>
      <c r="ET5" s="8">
        <v>1.2</v>
      </c>
      <c r="EU5" s="8">
        <v>0.8</v>
      </c>
      <c r="EV5" s="8">
        <v>0.7</v>
      </c>
      <c r="EW5" s="8">
        <v>-0.3</v>
      </c>
      <c r="EX5" s="8">
        <v>-0.3</v>
      </c>
      <c r="FA5" s="8">
        <v>0.5</v>
      </c>
      <c r="FB5" s="8">
        <v>1</v>
      </c>
      <c r="FC5" s="8">
        <v>-0.5</v>
      </c>
      <c r="FD5" s="8">
        <v>-0.46</v>
      </c>
      <c r="FE5" s="8">
        <v>0.8</v>
      </c>
      <c r="FF5" s="8">
        <v>0.62</v>
      </c>
      <c r="FG5" s="8">
        <v>-0.32</v>
      </c>
      <c r="FH5" s="8">
        <v>-0.31</v>
      </c>
      <c r="FI5" s="8">
        <v>0.63</v>
      </c>
      <c r="FK5" s="1">
        <v>1.1000000000000001</v>
      </c>
      <c r="FL5" s="1">
        <v>1.8</v>
      </c>
      <c r="FM5" s="1">
        <v>0.2</v>
      </c>
      <c r="FN5" s="1">
        <v>-0.3</v>
      </c>
      <c r="FO5" s="1">
        <v>1</v>
      </c>
      <c r="FP5" s="1">
        <v>-0.45</v>
      </c>
      <c r="FQ5" s="1">
        <v>1</v>
      </c>
      <c r="FR5" s="1"/>
      <c r="FT5" s="1">
        <v>0.8</v>
      </c>
      <c r="FU5" s="1">
        <v>1.5</v>
      </c>
      <c r="FV5" s="1">
        <v>0</v>
      </c>
      <c r="FW5" s="1">
        <v>-0.75</v>
      </c>
      <c r="FX5" s="1">
        <v>0.7</v>
      </c>
      <c r="FY5" s="1">
        <v>0.2</v>
      </c>
      <c r="FZ5" s="1">
        <v>0.6</v>
      </c>
      <c r="GA5" s="1"/>
      <c r="GC5" s="1">
        <v>0.8</v>
      </c>
      <c r="GD5" s="1">
        <v>1.4</v>
      </c>
      <c r="GE5" s="1">
        <v>0</v>
      </c>
      <c r="GF5" s="1">
        <v>-1.2</v>
      </c>
      <c r="GG5" s="1">
        <v>-0.6</v>
      </c>
      <c r="GH5" s="1">
        <v>0.6</v>
      </c>
      <c r="GI5" s="1">
        <v>0.6</v>
      </c>
      <c r="GJ5" s="1">
        <v>1</v>
      </c>
      <c r="GK5" s="1"/>
    </row>
    <row r="6" spans="1:194" s="15" customFormat="1" x14ac:dyDescent="0.25">
      <c r="A6" s="15" t="s">
        <v>3</v>
      </c>
      <c r="B6" s="15" t="s">
        <v>48</v>
      </c>
      <c r="C6" s="15">
        <v>0</v>
      </c>
      <c r="D6" s="15">
        <v>-0.2</v>
      </c>
      <c r="E6" s="15">
        <v>-0.2</v>
      </c>
      <c r="F6" s="15">
        <v>-0.55000000000000004</v>
      </c>
      <c r="G6" s="15">
        <v>-0.3</v>
      </c>
      <c r="H6" s="15">
        <v>1.5</v>
      </c>
      <c r="I6" s="15">
        <v>1.5</v>
      </c>
      <c r="J6" s="15">
        <v>0</v>
      </c>
      <c r="L6" s="15">
        <v>0</v>
      </c>
      <c r="M6" s="15">
        <v>-0.2</v>
      </c>
      <c r="N6" s="15">
        <v>-0.2</v>
      </c>
      <c r="O6" s="15">
        <v>-0.5</v>
      </c>
      <c r="P6" s="15">
        <v>-0.3</v>
      </c>
      <c r="Q6" s="15">
        <v>0.2</v>
      </c>
      <c r="R6" s="15">
        <v>1.5</v>
      </c>
      <c r="S6" s="15">
        <v>1.5</v>
      </c>
      <c r="T6" s="15">
        <v>1.5</v>
      </c>
      <c r="U6" s="15">
        <v>0</v>
      </c>
      <c r="W6" s="15">
        <v>0</v>
      </c>
      <c r="X6" s="15">
        <v>-0.2</v>
      </c>
      <c r="Y6" s="15">
        <v>-0.2</v>
      </c>
      <c r="Z6" s="15">
        <v>-0.35</v>
      </c>
      <c r="AA6" s="15">
        <v>-0.4</v>
      </c>
      <c r="AB6" s="15">
        <v>0.1</v>
      </c>
      <c r="AC6" s="15">
        <v>0.15</v>
      </c>
      <c r="AD6" s="15">
        <v>0.55000000000000004</v>
      </c>
      <c r="AE6" s="15">
        <v>0.8</v>
      </c>
      <c r="AF6" s="15">
        <v>0</v>
      </c>
      <c r="AH6" s="15">
        <v>0</v>
      </c>
      <c r="AI6" s="15">
        <v>-0.2</v>
      </c>
      <c r="AJ6" s="15">
        <v>-0.2</v>
      </c>
      <c r="AK6" s="15">
        <v>-0.4</v>
      </c>
      <c r="AL6" s="15">
        <v>-0.4</v>
      </c>
      <c r="AM6" s="15">
        <v>0</v>
      </c>
      <c r="AN6" s="15">
        <v>0</v>
      </c>
      <c r="AO6" s="15">
        <v>0.1</v>
      </c>
      <c r="AP6" s="15">
        <v>0.25</v>
      </c>
      <c r="AQ6" s="15">
        <v>0.5</v>
      </c>
      <c r="AR6" s="15">
        <v>1.5</v>
      </c>
      <c r="AS6" s="15">
        <v>0</v>
      </c>
      <c r="AU6" s="15">
        <v>0</v>
      </c>
      <c r="AV6" s="15">
        <v>-0.2</v>
      </c>
      <c r="AW6" s="15">
        <v>-0.2</v>
      </c>
      <c r="AX6" s="15">
        <v>0.6</v>
      </c>
      <c r="AY6" s="15">
        <v>0.7</v>
      </c>
      <c r="AZ6" s="15">
        <v>1.3</v>
      </c>
      <c r="BA6" s="15">
        <v>1.5</v>
      </c>
      <c r="BB6" s="15">
        <v>0</v>
      </c>
      <c r="BD6" s="15">
        <v>0</v>
      </c>
      <c r="BE6" s="15">
        <v>-0.2</v>
      </c>
      <c r="BF6" s="15">
        <v>-0.2</v>
      </c>
      <c r="BG6" s="15">
        <v>-0.4</v>
      </c>
      <c r="BH6" s="15">
        <v>0</v>
      </c>
      <c r="BI6" s="15">
        <v>0.05</v>
      </c>
      <c r="BJ6" s="15">
        <v>0.1</v>
      </c>
      <c r="BK6" s="15">
        <v>1.5</v>
      </c>
      <c r="BL6" s="15">
        <v>0</v>
      </c>
      <c r="BO6" s="15">
        <v>0</v>
      </c>
      <c r="BP6" s="15">
        <v>-0.2</v>
      </c>
      <c r="BQ6" s="15">
        <v>-0.2</v>
      </c>
      <c r="BR6" s="15">
        <v>0</v>
      </c>
      <c r="BS6" s="15">
        <v>0.1</v>
      </c>
      <c r="BT6" s="15">
        <v>0.55000000000000004</v>
      </c>
      <c r="BU6" s="15">
        <v>0.7</v>
      </c>
      <c r="BV6" s="15">
        <v>1.5</v>
      </c>
      <c r="BW6" s="15">
        <v>1.5</v>
      </c>
      <c r="BX6" s="15">
        <v>0</v>
      </c>
      <c r="BZ6" s="15">
        <v>0</v>
      </c>
      <c r="CA6" s="15">
        <v>-0.2</v>
      </c>
      <c r="CB6" s="15">
        <v>-0.2</v>
      </c>
      <c r="CC6" s="15">
        <v>1.5</v>
      </c>
      <c r="CD6" s="15">
        <v>1.5</v>
      </c>
      <c r="CE6" s="15">
        <v>1.5</v>
      </c>
      <c r="CF6" s="15">
        <v>0</v>
      </c>
      <c r="CH6" s="15">
        <v>0</v>
      </c>
      <c r="CI6" s="15">
        <v>-0.2</v>
      </c>
      <c r="CJ6" s="15">
        <v>-0.2</v>
      </c>
      <c r="CK6" s="15">
        <v>-0.45</v>
      </c>
      <c r="CL6" s="15">
        <v>-0.5</v>
      </c>
      <c r="CM6" s="15">
        <v>0.5</v>
      </c>
      <c r="CN6" s="15">
        <v>0.5</v>
      </c>
      <c r="CO6" s="15">
        <v>1.5</v>
      </c>
      <c r="CP6" s="15">
        <v>1.5</v>
      </c>
      <c r="CQ6" s="15">
        <v>1.5</v>
      </c>
      <c r="CR6" s="15">
        <v>1.5</v>
      </c>
      <c r="CS6" s="15">
        <v>1.5</v>
      </c>
      <c r="CT6" s="15">
        <v>1</v>
      </c>
      <c r="CU6" s="15">
        <v>0</v>
      </c>
      <c r="CW6" s="15">
        <v>0</v>
      </c>
      <c r="CX6" s="15">
        <v>-0.2</v>
      </c>
      <c r="CY6" s="15">
        <v>-0.2</v>
      </c>
      <c r="CZ6" s="15">
        <v>-0.3</v>
      </c>
      <c r="DA6" s="15">
        <v>0.1</v>
      </c>
      <c r="DB6" s="15">
        <v>0.2</v>
      </c>
      <c r="DC6" s="15">
        <v>0.7</v>
      </c>
      <c r="DD6" s="15">
        <v>1.5</v>
      </c>
      <c r="DE6" s="15">
        <v>1.5</v>
      </c>
      <c r="DF6" s="15">
        <v>0</v>
      </c>
      <c r="DH6" s="15">
        <v>0</v>
      </c>
      <c r="DI6" s="15">
        <v>-0.2</v>
      </c>
      <c r="DJ6" s="15">
        <v>-0.4</v>
      </c>
      <c r="DK6" s="15">
        <v>-0.1</v>
      </c>
      <c r="DL6" s="15">
        <v>0.05</v>
      </c>
      <c r="DM6" s="15">
        <v>0.7</v>
      </c>
      <c r="DN6" s="15">
        <v>1.5</v>
      </c>
      <c r="DO6" s="15">
        <v>1.5</v>
      </c>
      <c r="DP6" s="15">
        <v>1.5</v>
      </c>
      <c r="DQ6" s="15">
        <v>1.1000000000000001</v>
      </c>
      <c r="DR6" s="15">
        <v>0.5</v>
      </c>
      <c r="DS6" s="15">
        <v>0.2</v>
      </c>
      <c r="DU6" s="15">
        <v>0</v>
      </c>
      <c r="DV6" s="15">
        <v>-0.2</v>
      </c>
      <c r="DW6" s="15">
        <v>-0.2</v>
      </c>
      <c r="DX6" s="15">
        <v>-0.55000000000000004</v>
      </c>
      <c r="DY6" s="15">
        <v>0.05</v>
      </c>
      <c r="DZ6" s="15">
        <v>1</v>
      </c>
      <c r="EA6" s="15">
        <v>1.5</v>
      </c>
      <c r="EB6" s="15">
        <v>1.5</v>
      </c>
      <c r="EC6" s="15">
        <v>1.5</v>
      </c>
      <c r="ED6" s="15">
        <v>0</v>
      </c>
      <c r="EF6" s="15">
        <v>0</v>
      </c>
      <c r="EG6" s="15">
        <v>-0.2</v>
      </c>
      <c r="EH6" s="15">
        <v>-0.2</v>
      </c>
      <c r="EI6" s="15">
        <v>1</v>
      </c>
      <c r="EJ6" s="15">
        <v>1.5</v>
      </c>
      <c r="EK6" s="15">
        <v>1.5</v>
      </c>
      <c r="EL6" s="15">
        <v>1.5</v>
      </c>
      <c r="EM6" s="15">
        <v>1.5</v>
      </c>
      <c r="EP6" s="15">
        <v>0</v>
      </c>
      <c r="EQ6" s="15">
        <v>-0.2</v>
      </c>
      <c r="ER6" s="15">
        <v>-0.2</v>
      </c>
      <c r="ES6" s="15">
        <v>1</v>
      </c>
      <c r="ET6" s="15">
        <v>1.5</v>
      </c>
      <c r="EU6" s="15">
        <v>1.5</v>
      </c>
      <c r="EV6" s="15">
        <v>1.5</v>
      </c>
      <c r="EW6" s="15">
        <v>1.5</v>
      </c>
      <c r="EX6" s="15">
        <v>1.5</v>
      </c>
      <c r="EY6" s="15">
        <v>0</v>
      </c>
      <c r="FA6" s="15">
        <v>0</v>
      </c>
      <c r="FB6" s="15">
        <v>-0.2</v>
      </c>
      <c r="FC6" s="15">
        <v>0</v>
      </c>
      <c r="FD6" s="15">
        <v>1</v>
      </c>
      <c r="FE6" s="15">
        <v>1.5</v>
      </c>
      <c r="FF6" s="15">
        <v>1.5</v>
      </c>
      <c r="FG6" s="15">
        <v>1.5</v>
      </c>
      <c r="FH6" s="15">
        <v>1.1000000000000001</v>
      </c>
      <c r="FI6" s="15">
        <v>0.6</v>
      </c>
      <c r="FK6" s="15">
        <v>0</v>
      </c>
      <c r="FL6" s="15">
        <v>-0.2</v>
      </c>
      <c r="FM6" s="15">
        <v>-0.2</v>
      </c>
      <c r="FN6" s="15">
        <v>-0.5</v>
      </c>
      <c r="FO6" s="15">
        <v>0.2</v>
      </c>
      <c r="FP6" s="15">
        <v>1.5</v>
      </c>
      <c r="FQ6" s="15">
        <v>1.5</v>
      </c>
      <c r="FR6" s="15">
        <v>0</v>
      </c>
      <c r="FT6" s="15">
        <v>0</v>
      </c>
      <c r="FU6" s="15">
        <v>-0.2</v>
      </c>
      <c r="FV6" s="15">
        <v>-0.2</v>
      </c>
      <c r="FW6" s="15">
        <v>0</v>
      </c>
      <c r="FX6" s="15">
        <v>0.1</v>
      </c>
      <c r="FY6" s="15">
        <v>0.4</v>
      </c>
      <c r="FZ6" s="15">
        <v>0.7</v>
      </c>
      <c r="GA6" s="15">
        <v>0</v>
      </c>
      <c r="GC6" s="15">
        <v>0</v>
      </c>
      <c r="GD6" s="15">
        <v>-0.2</v>
      </c>
      <c r="GE6" s="15">
        <v>-0.2</v>
      </c>
      <c r="GF6" s="15">
        <v>-0.5</v>
      </c>
      <c r="GG6" s="15">
        <v>0</v>
      </c>
      <c r="GH6" s="15">
        <v>0.05</v>
      </c>
      <c r="GI6" s="15">
        <v>0.1</v>
      </c>
      <c r="GJ6" s="15">
        <v>0.7</v>
      </c>
      <c r="GK6" s="15">
        <v>0</v>
      </c>
    </row>
    <row r="7" spans="1:194" s="12" customFormat="1" x14ac:dyDescent="0.25">
      <c r="A7" s="12" t="s">
        <v>37</v>
      </c>
      <c r="B7" s="12" t="s">
        <v>46</v>
      </c>
      <c r="C7" s="12">
        <v>0</v>
      </c>
      <c r="D7" s="12">
        <v>0</v>
      </c>
      <c r="E7" s="12">
        <v>0.5</v>
      </c>
      <c r="F7" s="12">
        <v>0.4</v>
      </c>
      <c r="G7" s="12">
        <v>0.65</v>
      </c>
      <c r="H7" s="12">
        <v>0.75</v>
      </c>
      <c r="I7" s="12">
        <v>0.8</v>
      </c>
      <c r="L7" s="12">
        <v>0</v>
      </c>
      <c r="M7" s="12">
        <v>0</v>
      </c>
      <c r="N7" s="12">
        <v>0.4</v>
      </c>
      <c r="O7" s="12">
        <v>0.25</v>
      </c>
      <c r="P7" s="12">
        <v>0.35</v>
      </c>
      <c r="Q7" s="12">
        <v>0.7</v>
      </c>
      <c r="R7" s="12">
        <v>0.45</v>
      </c>
      <c r="S7" s="12">
        <v>0.5</v>
      </c>
      <c r="T7" s="12">
        <v>0.5</v>
      </c>
      <c r="W7" s="12">
        <v>0</v>
      </c>
      <c r="X7" s="12">
        <v>0.8</v>
      </c>
      <c r="Y7" s="12">
        <v>0.95</v>
      </c>
      <c r="Z7" s="12">
        <v>0.8</v>
      </c>
      <c r="AA7" s="12">
        <v>0.9</v>
      </c>
      <c r="AB7" s="12">
        <v>0.8</v>
      </c>
      <c r="AC7" s="12">
        <v>0.8</v>
      </c>
      <c r="AD7" s="12">
        <v>1.2</v>
      </c>
      <c r="AE7" s="12">
        <v>1.4</v>
      </c>
      <c r="AH7" s="12">
        <v>0</v>
      </c>
      <c r="AI7" s="12">
        <v>0.8</v>
      </c>
      <c r="AJ7" s="12">
        <v>0.95</v>
      </c>
      <c r="AK7" s="12">
        <v>0.85</v>
      </c>
      <c r="AL7" s="12">
        <v>0.8</v>
      </c>
      <c r="AM7" s="12">
        <v>0.9</v>
      </c>
      <c r="AN7" s="12">
        <v>0.95</v>
      </c>
      <c r="AO7" s="12">
        <v>1</v>
      </c>
      <c r="AP7" s="12">
        <v>0.85</v>
      </c>
      <c r="AQ7" s="12">
        <v>1</v>
      </c>
      <c r="AR7" s="12">
        <v>1.4</v>
      </c>
      <c r="AU7" s="12">
        <v>0</v>
      </c>
      <c r="AV7" s="12">
        <v>0</v>
      </c>
      <c r="AW7" s="12">
        <v>0.4</v>
      </c>
      <c r="AX7" s="12">
        <v>0.4</v>
      </c>
      <c r="AY7" s="12">
        <v>0.5</v>
      </c>
      <c r="AZ7" s="12">
        <v>0.6</v>
      </c>
      <c r="BA7" s="12">
        <v>0.9</v>
      </c>
      <c r="BD7" s="12">
        <v>0</v>
      </c>
      <c r="BE7" s="12">
        <v>0.3</v>
      </c>
      <c r="BF7" s="12">
        <v>0.55000000000000004</v>
      </c>
      <c r="BG7" s="12">
        <v>0.75</v>
      </c>
      <c r="BH7" s="12">
        <v>0.9</v>
      </c>
      <c r="BI7" s="12">
        <v>0.9</v>
      </c>
      <c r="BJ7" s="12">
        <v>1.25</v>
      </c>
      <c r="BK7" s="12">
        <v>1.1000000000000001</v>
      </c>
      <c r="BO7" s="12">
        <v>0</v>
      </c>
      <c r="BP7" s="12">
        <v>0</v>
      </c>
      <c r="BQ7" s="12">
        <v>0.3</v>
      </c>
      <c r="BR7" s="12">
        <v>0.35</v>
      </c>
      <c r="BS7" s="12">
        <v>0.45</v>
      </c>
      <c r="BT7" s="12">
        <v>0.5</v>
      </c>
      <c r="BU7" s="12">
        <v>0.5</v>
      </c>
      <c r="BV7" s="12">
        <v>0.7</v>
      </c>
      <c r="BW7" s="12">
        <v>0.6</v>
      </c>
      <c r="BZ7" s="12">
        <v>0</v>
      </c>
      <c r="CA7" s="12">
        <v>0.2</v>
      </c>
      <c r="CB7" s="12">
        <v>0.5</v>
      </c>
      <c r="CC7" s="12">
        <v>0.5</v>
      </c>
      <c r="CD7" s="12">
        <v>0.4</v>
      </c>
      <c r="CE7" s="12">
        <v>0.5</v>
      </c>
      <c r="CH7" s="12">
        <v>0</v>
      </c>
      <c r="CI7" s="12">
        <v>0</v>
      </c>
      <c r="CJ7" s="12">
        <v>0.3</v>
      </c>
      <c r="CK7" s="12">
        <v>0.4</v>
      </c>
      <c r="CL7" s="12">
        <v>0.4</v>
      </c>
      <c r="CM7" s="12">
        <v>0.45</v>
      </c>
      <c r="CN7" s="12">
        <v>0.45</v>
      </c>
      <c r="CO7" s="12">
        <v>0.65</v>
      </c>
      <c r="CP7" s="12">
        <v>0.65</v>
      </c>
      <c r="CQ7" s="12">
        <v>0.55000000000000004</v>
      </c>
      <c r="CR7" s="12">
        <v>0.5</v>
      </c>
      <c r="CS7" s="12">
        <v>0.3</v>
      </c>
      <c r="CT7" s="12">
        <v>0.2</v>
      </c>
      <c r="CW7" s="12">
        <v>0</v>
      </c>
      <c r="CX7" s="12">
        <v>0.1</v>
      </c>
      <c r="CY7" s="12">
        <v>0.2</v>
      </c>
      <c r="CZ7" s="12">
        <v>0.15</v>
      </c>
      <c r="DA7" s="12">
        <v>0.25</v>
      </c>
      <c r="DB7" s="12">
        <v>0.25</v>
      </c>
      <c r="DC7" s="12">
        <v>0.4</v>
      </c>
      <c r="DD7" s="12">
        <v>0.5</v>
      </c>
      <c r="DE7" s="12">
        <v>0.8</v>
      </c>
      <c r="DH7" s="12">
        <v>0</v>
      </c>
      <c r="DI7" s="12">
        <v>0.3</v>
      </c>
      <c r="DJ7" s="12">
        <v>0.5</v>
      </c>
      <c r="DK7" s="12">
        <v>0.65</v>
      </c>
      <c r="DL7" s="12">
        <v>0.75</v>
      </c>
      <c r="DM7" s="12">
        <v>1.1000000000000001</v>
      </c>
      <c r="DN7" s="12">
        <v>1.25</v>
      </c>
      <c r="DO7" s="12">
        <v>0.6</v>
      </c>
      <c r="DP7" s="12">
        <v>0.4</v>
      </c>
      <c r="DQ7" s="12">
        <v>0.25</v>
      </c>
      <c r="DR7" s="12">
        <v>0.15</v>
      </c>
      <c r="DS7" s="12">
        <v>0</v>
      </c>
      <c r="DU7" s="12">
        <v>0</v>
      </c>
      <c r="DV7" s="12">
        <v>0.3</v>
      </c>
      <c r="DW7" s="12">
        <v>0.4</v>
      </c>
      <c r="DX7" s="12">
        <v>0.4</v>
      </c>
      <c r="DY7" s="12">
        <v>0.5</v>
      </c>
      <c r="DZ7" s="12">
        <v>0.5</v>
      </c>
      <c r="EA7" s="12">
        <v>0.6</v>
      </c>
      <c r="EB7" s="12">
        <v>0.65</v>
      </c>
      <c r="EC7" s="12">
        <v>0.7</v>
      </c>
      <c r="EF7" s="12">
        <v>0</v>
      </c>
      <c r="EG7" s="12">
        <v>0.3</v>
      </c>
      <c r="EH7" s="12">
        <v>0.4</v>
      </c>
      <c r="EI7" s="12">
        <v>0.5</v>
      </c>
      <c r="EJ7" s="12">
        <v>0.65</v>
      </c>
      <c r="EK7" s="12">
        <v>0.65</v>
      </c>
      <c r="EL7" s="12">
        <v>0.7</v>
      </c>
      <c r="EM7" s="12">
        <v>0.7</v>
      </c>
      <c r="EP7" s="12">
        <v>0</v>
      </c>
      <c r="EQ7" s="12">
        <v>0.3</v>
      </c>
      <c r="ER7" s="12">
        <v>0.4</v>
      </c>
      <c r="ES7" s="12">
        <v>0.4</v>
      </c>
      <c r="ET7" s="12">
        <v>0.6</v>
      </c>
      <c r="EU7" s="12">
        <v>0.7</v>
      </c>
      <c r="EV7" s="12">
        <v>0.7</v>
      </c>
      <c r="EW7" s="12">
        <v>0.6</v>
      </c>
      <c r="EX7" s="12">
        <v>0.75</v>
      </c>
      <c r="FA7" s="12">
        <v>0</v>
      </c>
      <c r="FB7" s="12">
        <v>0.3</v>
      </c>
      <c r="FC7" s="12">
        <v>0.5</v>
      </c>
      <c r="FD7" s="12">
        <v>0.5</v>
      </c>
      <c r="FE7" s="12">
        <v>0.6</v>
      </c>
      <c r="FF7" s="12">
        <v>0.65</v>
      </c>
      <c r="FG7" s="12">
        <v>0.5</v>
      </c>
      <c r="FH7" s="12">
        <v>0.4</v>
      </c>
      <c r="FI7" s="12">
        <v>0.2</v>
      </c>
      <c r="FK7" s="12">
        <v>0</v>
      </c>
      <c r="FL7" s="12">
        <v>0.5</v>
      </c>
      <c r="FM7" s="12">
        <v>0.6</v>
      </c>
      <c r="FN7" s="12">
        <v>0.62</v>
      </c>
      <c r="FO7" s="12">
        <v>1</v>
      </c>
      <c r="FP7" s="12">
        <v>0.95</v>
      </c>
      <c r="FQ7" s="12">
        <v>1.2</v>
      </c>
      <c r="FT7" s="12">
        <v>0</v>
      </c>
      <c r="FU7" s="12">
        <v>0.5</v>
      </c>
      <c r="FV7" s="12">
        <v>0.6</v>
      </c>
      <c r="FW7" s="12">
        <v>0.65</v>
      </c>
      <c r="FX7" s="12">
        <v>0.75</v>
      </c>
      <c r="FY7" s="12">
        <v>0.75</v>
      </c>
      <c r="FZ7" s="12">
        <v>0.9</v>
      </c>
      <c r="GC7" s="12">
        <v>0</v>
      </c>
      <c r="GD7" s="12">
        <v>0.4</v>
      </c>
      <c r="GE7" s="12">
        <v>0.5</v>
      </c>
      <c r="GF7" s="12">
        <v>0.55000000000000004</v>
      </c>
      <c r="GG7" s="12">
        <v>0.7</v>
      </c>
      <c r="GH7" s="12">
        <v>0.75</v>
      </c>
      <c r="GI7" s="12">
        <v>0.72</v>
      </c>
      <c r="GJ7" s="12">
        <v>0.9</v>
      </c>
    </row>
    <row r="8" spans="1:194" s="16" customFormat="1" x14ac:dyDescent="0.25">
      <c r="A8" s="16" t="s">
        <v>31</v>
      </c>
      <c r="B8" s="16" t="s">
        <v>49</v>
      </c>
      <c r="C8" s="17">
        <f t="shared" ref="C8:I8" si="32">SUM(C5-C4+C6)-8.4</f>
        <v>-5.5</v>
      </c>
      <c r="D8" s="17">
        <f t="shared" si="32"/>
        <v>-5.5</v>
      </c>
      <c r="E8" s="17">
        <f t="shared" si="32"/>
        <v>-7.4</v>
      </c>
      <c r="F8" s="17">
        <f t="shared" si="32"/>
        <v>-7.67</v>
      </c>
      <c r="G8" s="17">
        <f t="shared" si="32"/>
        <v>-6.16</v>
      </c>
      <c r="H8" s="17">
        <f t="shared" si="32"/>
        <v>-2.4000000000000004</v>
      </c>
      <c r="I8" s="17">
        <f t="shared" si="32"/>
        <v>-2.84</v>
      </c>
      <c r="L8" s="17">
        <f t="shared" ref="L8:T8" si="33">SUM(L5+L4+L6)-7.79</f>
        <v>-5.2</v>
      </c>
      <c r="M8" s="17">
        <f t="shared" si="33"/>
        <v>-5.2</v>
      </c>
      <c r="N8" s="17">
        <f t="shared" si="33"/>
        <v>-6.79</v>
      </c>
      <c r="O8" s="17">
        <f t="shared" si="33"/>
        <v>-7</v>
      </c>
      <c r="P8" s="17">
        <f t="shared" si="33"/>
        <v>-5.8937793384856336</v>
      </c>
      <c r="Q8" s="17">
        <f t="shared" si="33"/>
        <v>-4.3826084424165703</v>
      </c>
      <c r="R8" s="17">
        <f t="shared" si="33"/>
        <v>-2.9263959920901881</v>
      </c>
      <c r="S8" s="17">
        <f t="shared" si="33"/>
        <v>-1.75</v>
      </c>
      <c r="T8" s="17">
        <f t="shared" si="33"/>
        <v>-1.8868467553455153</v>
      </c>
      <c r="U8" s="17"/>
      <c r="W8" s="17">
        <f>SUM(W5-W4+W6)-6.85</f>
        <v>-5.5</v>
      </c>
      <c r="X8" s="17">
        <f t="shared" ref="X8:AE8" si="34">SUM(X5-X4+X6)-6.85</f>
        <v>-4.6999999999999993</v>
      </c>
      <c r="Y8" s="17">
        <f t="shared" si="34"/>
        <v>-6.05</v>
      </c>
      <c r="Z8" s="17">
        <f t="shared" si="34"/>
        <v>-6.4499999999999993</v>
      </c>
      <c r="AA8" s="17">
        <f t="shared" si="34"/>
        <v>-6.35</v>
      </c>
      <c r="AB8" s="17">
        <f t="shared" si="34"/>
        <v>-4.5999999999999996</v>
      </c>
      <c r="AC8" s="17">
        <f t="shared" si="34"/>
        <v>-4.5</v>
      </c>
      <c r="AD8" s="17">
        <f t="shared" si="34"/>
        <v>-3.3499999999999996</v>
      </c>
      <c r="AE8" s="17">
        <f t="shared" si="34"/>
        <v>-1.8999999999999995</v>
      </c>
      <c r="AH8" s="17">
        <f t="shared" ref="AH8:AR8" si="35">SUM(AH5-AH4+AH6)-6.7</f>
        <v>-5.5</v>
      </c>
      <c r="AI8" s="17">
        <f t="shared" si="35"/>
        <v>-4.7</v>
      </c>
      <c r="AJ8" s="17">
        <f t="shared" si="35"/>
        <v>-6.0500000000000007</v>
      </c>
      <c r="AK8" s="17">
        <f t="shared" si="35"/>
        <v>-6.2</v>
      </c>
      <c r="AL8" s="17">
        <f t="shared" si="35"/>
        <v>-6.3000000000000007</v>
      </c>
      <c r="AM8" s="17">
        <f t="shared" si="35"/>
        <v>-5.5</v>
      </c>
      <c r="AN8" s="17">
        <f t="shared" si="35"/>
        <v>-5.5</v>
      </c>
      <c r="AO8" s="17">
        <f t="shared" si="35"/>
        <v>-4.3000000000000007</v>
      </c>
      <c r="AP8" s="17">
        <f t="shared" si="35"/>
        <v>-4.3100000000000005</v>
      </c>
      <c r="AQ8" s="17">
        <f t="shared" si="35"/>
        <v>-3.6</v>
      </c>
      <c r="AR8" s="17">
        <f t="shared" si="35"/>
        <v>-0.90000000000000036</v>
      </c>
      <c r="AU8" s="17">
        <f t="shared" ref="AU8:BA8" si="36">SUM(AU5-AU4+AU6)-7.7</f>
        <v>-6</v>
      </c>
      <c r="AV8" s="17">
        <f t="shared" si="36"/>
        <v>-6</v>
      </c>
      <c r="AW8" s="17">
        <f t="shared" si="36"/>
        <v>-7.9</v>
      </c>
      <c r="AX8" s="17">
        <f t="shared" si="36"/>
        <v>-4.0999999999999996</v>
      </c>
      <c r="AY8" s="17">
        <f t="shared" si="36"/>
        <v>-3</v>
      </c>
      <c r="AZ8" s="17">
        <f t="shared" si="36"/>
        <v>-2.8</v>
      </c>
      <c r="BA8" s="17">
        <f t="shared" si="36"/>
        <v>-1.7000000000000002</v>
      </c>
      <c r="BD8" s="17">
        <f>SUM(BD5-BD4+BD6)-6.35</f>
        <v>-5</v>
      </c>
      <c r="BE8" s="17">
        <f t="shared" ref="BE8:BK8" si="37">SUM(BE5-BE4+BE6)-6.35</f>
        <v>-4.6999999999999993</v>
      </c>
      <c r="BF8" s="17">
        <f t="shared" si="37"/>
        <v>-6</v>
      </c>
      <c r="BG8" s="17">
        <f t="shared" si="37"/>
        <v>-5.8</v>
      </c>
      <c r="BH8" s="17">
        <f t="shared" si="37"/>
        <v>-5.6</v>
      </c>
      <c r="BI8" s="17">
        <f t="shared" si="37"/>
        <v>-5.0499999999999989</v>
      </c>
      <c r="BJ8" s="17">
        <f t="shared" si="37"/>
        <v>-3.9499999999999993</v>
      </c>
      <c r="BK8" s="17">
        <f t="shared" si="37"/>
        <v>-0.39999999999999947</v>
      </c>
      <c r="BO8" s="17">
        <f>SUM(BO5-BO4+BO6)-7.5</f>
        <v>-6</v>
      </c>
      <c r="BP8" s="17">
        <f t="shared" ref="BP8:BW8" si="38">SUM(BP5-BP4+BP6)-7.5</f>
        <v>-6</v>
      </c>
      <c r="BQ8" s="17">
        <f t="shared" si="38"/>
        <v>-7.2</v>
      </c>
      <c r="BR8" s="17">
        <f t="shared" si="38"/>
        <v>-6.18</v>
      </c>
      <c r="BS8" s="17">
        <f t="shared" si="38"/>
        <v>-4.96</v>
      </c>
      <c r="BT8" s="17">
        <f t="shared" si="38"/>
        <v>-4.47</v>
      </c>
      <c r="BU8" s="17">
        <f t="shared" si="38"/>
        <v>-3.2300000000000004</v>
      </c>
      <c r="BV8" s="17">
        <f t="shared" si="38"/>
        <v>-1.2000000000000002</v>
      </c>
      <c r="BW8" s="17">
        <f t="shared" si="38"/>
        <v>0.29999999999999982</v>
      </c>
      <c r="BZ8" s="17">
        <f>SUM(BZ5-BZ4+BZ6)-7.9</f>
        <v>-7.5</v>
      </c>
      <c r="CA8" s="17">
        <f t="shared" ref="CA8:CE8" si="39">SUM(CA5-CA4+CA6)-7.9</f>
        <v>-7.3000000000000007</v>
      </c>
      <c r="CB8" s="17">
        <f t="shared" si="39"/>
        <v>-8.7000000000000011</v>
      </c>
      <c r="CC8" s="17">
        <f t="shared" si="39"/>
        <v>-2.9000000000000004</v>
      </c>
      <c r="CD8" s="17">
        <f t="shared" ref="CD8" si="40">SUM(CD5-CD4+CD6)-7.9</f>
        <v>-2.33</v>
      </c>
      <c r="CE8" s="17">
        <f t="shared" si="39"/>
        <v>-1.3999999999999995</v>
      </c>
      <c r="CF8" s="17"/>
      <c r="CH8" s="17">
        <f>SUM(CH5-CH4+CH6)-7.6</f>
        <v>-6.8999999999999995</v>
      </c>
      <c r="CI8" s="17">
        <f t="shared" ref="CI8:CT8" si="41">SUM(CI5-CI4+CI6)-7.6</f>
        <v>-6.9499999999999993</v>
      </c>
      <c r="CJ8" s="17">
        <f t="shared" si="41"/>
        <v>-8.09</v>
      </c>
      <c r="CK8" s="17">
        <f t="shared" si="41"/>
        <v>-8.5399999999999991</v>
      </c>
      <c r="CL8" s="17">
        <f t="shared" si="41"/>
        <v>-7.79</v>
      </c>
      <c r="CM8" s="17">
        <f t="shared" si="41"/>
        <v>-6.2899999999999991</v>
      </c>
      <c r="CN8" s="17">
        <f t="shared" si="41"/>
        <v>-5.34</v>
      </c>
      <c r="CO8" s="17">
        <f t="shared" si="41"/>
        <v>-3.7899999999999996</v>
      </c>
      <c r="CP8" s="17">
        <f t="shared" si="41"/>
        <v>-2.4900000000000002</v>
      </c>
      <c r="CQ8" s="17">
        <f t="shared" ref="CQ8" si="42">SUM(CQ5-CQ4+CQ6)-7.6</f>
        <v>-1.9999999999999991</v>
      </c>
      <c r="CR8" s="17">
        <f t="shared" si="41"/>
        <v>-1.5899999999999999</v>
      </c>
      <c r="CS8" s="17">
        <f t="shared" ref="CS8" si="43">SUM(CS5-CS4+CS6)-7.6</f>
        <v>-1.83</v>
      </c>
      <c r="CT8" s="17">
        <f t="shared" si="41"/>
        <v>0.21000000000000085</v>
      </c>
      <c r="CW8" s="17">
        <f>SUM(CW5-CW4+CW6)-6.3</f>
        <v>-5.5</v>
      </c>
      <c r="CX8" s="17">
        <f t="shared" ref="CX8:DE8" si="44">SUM(CX5-CX4+CX6)-6.3</f>
        <v>-5.3999999999999995</v>
      </c>
      <c r="CY8" s="17">
        <f t="shared" si="44"/>
        <v>-6.8</v>
      </c>
      <c r="CZ8" s="17">
        <f t="shared" si="44"/>
        <v>-6.3</v>
      </c>
      <c r="DA8" s="17">
        <f t="shared" si="44"/>
        <v>-5.3</v>
      </c>
      <c r="DB8" s="17">
        <f t="shared" si="44"/>
        <v>-5.3</v>
      </c>
      <c r="DC8" s="17">
        <f t="shared" si="44"/>
        <v>-2.8999999999999995</v>
      </c>
      <c r="DD8" s="17">
        <f t="shared" si="44"/>
        <v>-2.2599999999999998</v>
      </c>
      <c r="DE8" s="17">
        <f t="shared" si="44"/>
        <v>-1.8999999999999995</v>
      </c>
      <c r="DH8" s="17">
        <f t="shared" ref="DH8:DS8" si="45">(DH4+DH5+DH6)-6.1</f>
        <v>-5.5</v>
      </c>
      <c r="DI8" s="17">
        <f t="shared" si="45"/>
        <v>-5.1999999999999993</v>
      </c>
      <c r="DJ8" s="17">
        <f t="shared" si="45"/>
        <v>-6.5</v>
      </c>
      <c r="DK8" s="17">
        <f t="shared" si="45"/>
        <v>-5.6999999999999993</v>
      </c>
      <c r="DL8" s="17">
        <f t="shared" si="45"/>
        <v>-5.3</v>
      </c>
      <c r="DM8" s="17">
        <f t="shared" si="45"/>
        <v>-4.1999999999999993</v>
      </c>
      <c r="DN8" s="17">
        <f t="shared" si="45"/>
        <v>-1.6999999999999993</v>
      </c>
      <c r="DO8" s="17">
        <f t="shared" si="45"/>
        <v>0.20000000000000018</v>
      </c>
      <c r="DP8" s="17">
        <f t="shared" si="45"/>
        <v>-0.19999999999999929</v>
      </c>
      <c r="DQ8" s="17">
        <f t="shared" si="45"/>
        <v>0.10000000000000142</v>
      </c>
      <c r="DR8" s="17">
        <f t="shared" si="45"/>
        <v>1.2000000000000011</v>
      </c>
      <c r="DS8" s="17">
        <f t="shared" si="45"/>
        <v>1.1000000000000005</v>
      </c>
      <c r="DU8" s="17">
        <f>(DU5-DU4+DU6)-6.3</f>
        <v>-6</v>
      </c>
      <c r="DV8" s="17">
        <f t="shared" ref="DV8:EC8" si="46">(DV5-DV4+DV6)-6.3</f>
        <v>-5.6999999999999993</v>
      </c>
      <c r="DW8" s="17">
        <f t="shared" si="46"/>
        <v>-7.1</v>
      </c>
      <c r="DX8" s="17">
        <f t="shared" si="46"/>
        <v>-6.75</v>
      </c>
      <c r="DY8" s="17">
        <f t="shared" si="46"/>
        <v>-5.95</v>
      </c>
      <c r="DZ8" s="17">
        <f t="shared" si="46"/>
        <v>-4</v>
      </c>
      <c r="EA8" s="17">
        <f t="shared" si="46"/>
        <v>-1.7000000000000002</v>
      </c>
      <c r="EB8" s="17">
        <f t="shared" si="46"/>
        <v>-0.89999999999999947</v>
      </c>
      <c r="EC8" s="17">
        <f t="shared" si="46"/>
        <v>-1</v>
      </c>
      <c r="EF8" s="17">
        <f t="shared" ref="EF8:EM8" si="47">(EF5-EF4+EF6)-6.3</f>
        <v>-6</v>
      </c>
      <c r="EG8" s="17">
        <f t="shared" si="47"/>
        <v>-5.6999999999999993</v>
      </c>
      <c r="EH8" s="17">
        <f t="shared" si="47"/>
        <v>-7.1</v>
      </c>
      <c r="EI8" s="17">
        <f t="shared" si="47"/>
        <v>-3.59</v>
      </c>
      <c r="EJ8" s="17">
        <f t="shared" si="47"/>
        <v>-1.2999999999999998</v>
      </c>
      <c r="EK8" s="17">
        <f t="shared" si="47"/>
        <v>-1.6499999999999995</v>
      </c>
      <c r="EL8" s="17">
        <f t="shared" si="47"/>
        <v>-0.22999999999999954</v>
      </c>
      <c r="EM8" s="17">
        <f t="shared" si="47"/>
        <v>-0.83000000000000096</v>
      </c>
      <c r="EP8" s="17">
        <f>(EP5-EP4+EP6)-6.15</f>
        <v>-6</v>
      </c>
      <c r="EQ8" s="17">
        <f t="shared" ref="EQ8:EX8" si="48">(EQ5-EQ4+EQ6)-6.15</f>
        <v>-5.7</v>
      </c>
      <c r="ER8" s="17">
        <f t="shared" si="48"/>
        <v>-7.1000000000000005</v>
      </c>
      <c r="ES8" s="17">
        <f t="shared" si="48"/>
        <v>-3.9000000000000004</v>
      </c>
      <c r="ET8" s="17">
        <f t="shared" si="48"/>
        <v>-1.75</v>
      </c>
      <c r="EU8" s="17">
        <f t="shared" si="48"/>
        <v>-1.8000000000000007</v>
      </c>
      <c r="EV8" s="17">
        <f t="shared" si="48"/>
        <v>-0.90000000000000036</v>
      </c>
      <c r="EW8" s="17">
        <f t="shared" si="48"/>
        <v>-1.1500000000000004</v>
      </c>
      <c r="EX8" s="17">
        <f t="shared" si="48"/>
        <v>-0.79999999999999982</v>
      </c>
      <c r="FA8" s="17">
        <f>(FA5-FA4+FA6)-6.5</f>
        <v>-6</v>
      </c>
      <c r="FB8" s="17">
        <f t="shared" ref="FB8:FI8" si="49">(FB5-FB4+FB6)-6.5</f>
        <v>-5.7</v>
      </c>
      <c r="FC8" s="17">
        <f t="shared" si="49"/>
        <v>-7</v>
      </c>
      <c r="FD8" s="17">
        <f t="shared" si="49"/>
        <v>-3.86</v>
      </c>
      <c r="FE8" s="17">
        <f t="shared" si="49"/>
        <v>-2</v>
      </c>
      <c r="FF8" s="17">
        <f t="shared" si="49"/>
        <v>-0.58000000000000007</v>
      </c>
      <c r="FG8" s="17">
        <f t="shared" si="49"/>
        <v>-0.91999999999999993</v>
      </c>
      <c r="FH8" s="17">
        <f t="shared" si="49"/>
        <v>-0.70999999999999908</v>
      </c>
      <c r="FI8" s="17">
        <f t="shared" si="49"/>
        <v>0.22999999999999954</v>
      </c>
      <c r="FK8" s="17">
        <f>SUM(FK5-FK4+FK6)-6.5</f>
        <v>-5.4</v>
      </c>
      <c r="FL8" s="17">
        <f t="shared" ref="FL8:FQ8" si="50">SUM(FL5-FL4+FL6)-6.5</f>
        <v>-4.9000000000000004</v>
      </c>
      <c r="FM8" s="17">
        <f t="shared" si="50"/>
        <v>-6.5</v>
      </c>
      <c r="FN8" s="17">
        <f t="shared" si="50"/>
        <v>-6.5</v>
      </c>
      <c r="FO8" s="17">
        <f t="shared" si="50"/>
        <v>-4.3</v>
      </c>
      <c r="FP8" s="17">
        <f t="shared" si="50"/>
        <v>-3.1500000000000004</v>
      </c>
      <c r="FQ8" s="17">
        <f t="shared" si="50"/>
        <v>-1.5</v>
      </c>
      <c r="FT8" s="17">
        <f t="shared" ref="FT8:FZ8" si="51">SUM(FT5-FT4+FT6)-6.3</f>
        <v>-5.5</v>
      </c>
      <c r="FU8" s="17">
        <f t="shared" si="51"/>
        <v>-5</v>
      </c>
      <c r="FV8" s="17">
        <f t="shared" si="51"/>
        <v>-6.5</v>
      </c>
      <c r="FW8" s="17">
        <f t="shared" si="51"/>
        <v>-5.85</v>
      </c>
      <c r="FX8" s="17">
        <f t="shared" si="51"/>
        <v>-4.1999999999999993</v>
      </c>
      <c r="FY8" s="17">
        <f t="shared" si="51"/>
        <v>-3.9</v>
      </c>
      <c r="FZ8" s="17">
        <f t="shared" si="51"/>
        <v>-3</v>
      </c>
      <c r="GC8" s="17">
        <f t="shared" ref="GC8:GJ8" si="52">SUM(GC5-GC4+GC6)-6.3</f>
        <v>-5.5</v>
      </c>
      <c r="GD8" s="17">
        <f t="shared" si="52"/>
        <v>-5.0999999999999996</v>
      </c>
      <c r="GE8" s="17">
        <f t="shared" si="52"/>
        <v>-6.5</v>
      </c>
      <c r="GF8" s="17">
        <f t="shared" si="52"/>
        <v>-7.1</v>
      </c>
      <c r="GG8" s="17">
        <f t="shared" si="52"/>
        <v>-5.8</v>
      </c>
      <c r="GH8" s="17">
        <f t="shared" si="52"/>
        <v>-4.3499999999999996</v>
      </c>
      <c r="GI8" s="17">
        <f t="shared" si="52"/>
        <v>-3.6999999999999997</v>
      </c>
      <c r="GJ8" s="17">
        <f t="shared" si="52"/>
        <v>-2.5999999999999996</v>
      </c>
    </row>
    <row r="9" spans="1:194" s="13" customFormat="1" x14ac:dyDescent="0.25">
      <c r="A9" s="13" t="s">
        <v>4</v>
      </c>
      <c r="B9" s="13" t="s">
        <v>47</v>
      </c>
      <c r="C9" s="14">
        <f>SUM(C5-C4+C6-C7)-8.4</f>
        <v>-5.5</v>
      </c>
      <c r="D9" s="14">
        <f t="shared" ref="D9:I9" si="53">SUM(D5-D4+D6-D7)-8.4</f>
        <v>-5.5</v>
      </c>
      <c r="E9" s="14">
        <f t="shared" si="53"/>
        <v>-7.9</v>
      </c>
      <c r="F9" s="14">
        <f t="shared" si="53"/>
        <v>-8.07</v>
      </c>
      <c r="G9" s="14">
        <f t="shared" si="53"/>
        <v>-6.8100000000000005</v>
      </c>
      <c r="H9" s="14">
        <f t="shared" si="53"/>
        <v>-3.1500000000000004</v>
      </c>
      <c r="I9" s="14">
        <f t="shared" si="53"/>
        <v>-3.6399999999999997</v>
      </c>
      <c r="J9" s="14"/>
      <c r="K9" s="14"/>
      <c r="L9" s="14">
        <f>SUM(L5+L4+L6-L7)-7.79</f>
        <v>-5.2</v>
      </c>
      <c r="M9" s="14">
        <f t="shared" ref="M9:T9" si="54">SUM(M5+M4+M6-M7)-7.79</f>
        <v>-5.2</v>
      </c>
      <c r="N9" s="14">
        <f t="shared" si="54"/>
        <v>-7.19</v>
      </c>
      <c r="O9" s="14">
        <f t="shared" si="54"/>
        <v>-7.25</v>
      </c>
      <c r="P9" s="14">
        <f t="shared" si="54"/>
        <v>-6.2437793384856342</v>
      </c>
      <c r="Q9" s="14">
        <f t="shared" si="54"/>
        <v>-5.0826084424165705</v>
      </c>
      <c r="R9" s="14">
        <f t="shared" si="54"/>
        <v>-3.3763959920901883</v>
      </c>
      <c r="S9" s="14">
        <f t="shared" si="54"/>
        <v>-2.25</v>
      </c>
      <c r="T9" s="14">
        <f t="shared" si="54"/>
        <v>-2.3868467553455153</v>
      </c>
      <c r="U9" s="14"/>
      <c r="V9" s="14"/>
      <c r="W9" s="14">
        <f>SUM(W5-W4+W6-W7)-6.85</f>
        <v>-5.5</v>
      </c>
      <c r="X9" s="14">
        <f t="shared" ref="X9:AE9" si="55">SUM(X5-X4+X6-X7)-6.85</f>
        <v>-5.5</v>
      </c>
      <c r="Y9" s="14">
        <f t="shared" si="55"/>
        <v>-7</v>
      </c>
      <c r="Z9" s="14">
        <f t="shared" si="55"/>
        <v>-7.25</v>
      </c>
      <c r="AA9" s="14">
        <f t="shared" si="55"/>
        <v>-7.25</v>
      </c>
      <c r="AB9" s="14">
        <f t="shared" si="55"/>
        <v>-5.3999999999999995</v>
      </c>
      <c r="AC9" s="14">
        <f t="shared" si="55"/>
        <v>-5.3</v>
      </c>
      <c r="AD9" s="14">
        <f t="shared" si="55"/>
        <v>-4.55</v>
      </c>
      <c r="AE9" s="14">
        <f t="shared" si="55"/>
        <v>-3.2999999999999994</v>
      </c>
      <c r="AF9" s="14"/>
      <c r="AG9" s="14"/>
      <c r="AH9" s="14">
        <f>SUM(AH5-AH4+AH6-AH7)-6.7</f>
        <v>-5.5</v>
      </c>
      <c r="AI9" s="14">
        <f t="shared" ref="AI9:AR9" si="56">SUM(AI5-AI4+AI6-AI7)-6.7</f>
        <v>-5.5</v>
      </c>
      <c r="AJ9" s="14">
        <f t="shared" si="56"/>
        <v>-7</v>
      </c>
      <c r="AK9" s="14">
        <f t="shared" si="56"/>
        <v>-7.0500000000000007</v>
      </c>
      <c r="AL9" s="14">
        <f t="shared" si="56"/>
        <v>-7.1000000000000005</v>
      </c>
      <c r="AM9" s="14">
        <f t="shared" si="56"/>
        <v>-6.4</v>
      </c>
      <c r="AN9" s="14">
        <f t="shared" si="56"/>
        <v>-6.45</v>
      </c>
      <c r="AO9" s="14">
        <f t="shared" si="56"/>
        <v>-5.3000000000000007</v>
      </c>
      <c r="AP9" s="14">
        <f t="shared" si="56"/>
        <v>-5.16</v>
      </c>
      <c r="AQ9" s="14">
        <f t="shared" si="56"/>
        <v>-4.5999999999999996</v>
      </c>
      <c r="AR9" s="14">
        <f t="shared" si="56"/>
        <v>-2.2999999999999998</v>
      </c>
      <c r="AS9" s="14"/>
      <c r="AT9" s="14"/>
      <c r="AU9" s="14">
        <f>SUM(AU5-AU4+AU6-AU7)-7.7</f>
        <v>-6</v>
      </c>
      <c r="AV9" s="14">
        <f t="shared" ref="AV9:BA9" si="57">SUM(AV5-AV4+AV6-AV7)-7.7</f>
        <v>-6</v>
      </c>
      <c r="AW9" s="14">
        <f t="shared" si="57"/>
        <v>-8.3000000000000007</v>
      </c>
      <c r="AX9" s="14">
        <f t="shared" si="57"/>
        <v>-4.5</v>
      </c>
      <c r="AY9" s="14">
        <f t="shared" si="57"/>
        <v>-3.5</v>
      </c>
      <c r="AZ9" s="14">
        <f t="shared" si="57"/>
        <v>-3.3999999999999995</v>
      </c>
      <c r="BA9" s="14">
        <f t="shared" si="57"/>
        <v>-2.6000000000000005</v>
      </c>
      <c r="BB9" s="14"/>
      <c r="BC9" s="14"/>
      <c r="BD9" s="14">
        <f>SUM(BD5-BD4+BD6-BD7)-6.35</f>
        <v>-5</v>
      </c>
      <c r="BE9" s="14">
        <f t="shared" ref="BE9:BK9" si="58">SUM(BE5-BE4+BE6-BE7)-6.35</f>
        <v>-5</v>
      </c>
      <c r="BF9" s="14">
        <f t="shared" si="58"/>
        <v>-6.55</v>
      </c>
      <c r="BG9" s="14">
        <f t="shared" si="58"/>
        <v>-6.55</v>
      </c>
      <c r="BH9" s="14">
        <f t="shared" si="58"/>
        <v>-6.5</v>
      </c>
      <c r="BI9" s="14">
        <f t="shared" si="58"/>
        <v>-5.9499999999999993</v>
      </c>
      <c r="BJ9" s="14">
        <f t="shared" si="58"/>
        <v>-5.1999999999999993</v>
      </c>
      <c r="BK9" s="14">
        <f t="shared" si="58"/>
        <v>-1.5</v>
      </c>
      <c r="BL9" s="14"/>
      <c r="BM9" s="14"/>
      <c r="BN9" s="14"/>
      <c r="BO9" s="14">
        <f>SUM(BO5-BO4+BO6-BO7)-7.5</f>
        <v>-6</v>
      </c>
      <c r="BP9" s="14">
        <f t="shared" ref="BP9:BW9" si="59">SUM(BP5-BP4+BP6-BP7)-7.5</f>
        <v>-6</v>
      </c>
      <c r="BQ9" s="14">
        <f t="shared" si="59"/>
        <v>-7.5</v>
      </c>
      <c r="BR9" s="14">
        <f t="shared" si="59"/>
        <v>-6.53</v>
      </c>
      <c r="BS9" s="14">
        <f t="shared" si="59"/>
        <v>-5.41</v>
      </c>
      <c r="BT9" s="14">
        <f t="shared" si="59"/>
        <v>-4.97</v>
      </c>
      <c r="BU9" s="14">
        <f t="shared" si="59"/>
        <v>-3.7300000000000004</v>
      </c>
      <c r="BV9" s="14">
        <f t="shared" si="59"/>
        <v>-1.9000000000000004</v>
      </c>
      <c r="BW9" s="14">
        <f t="shared" si="59"/>
        <v>-0.29999999999999982</v>
      </c>
      <c r="BX9" s="14"/>
      <c r="BY9" s="14"/>
      <c r="BZ9" s="14">
        <f>SUM(BZ5-BZ4+BZ6-BZ7)-7.9</f>
        <v>-7.5</v>
      </c>
      <c r="CA9" s="14">
        <f t="shared" ref="CA9:CE9" si="60">SUM(CA5-CA4+CA6-CA7)-7.9</f>
        <v>-7.5</v>
      </c>
      <c r="CB9" s="14">
        <f t="shared" si="60"/>
        <v>-9.2000000000000011</v>
      </c>
      <c r="CC9" s="14">
        <f t="shared" si="60"/>
        <v>-3.4000000000000004</v>
      </c>
      <c r="CD9" s="14">
        <f t="shared" ref="CD9" si="61">SUM(CD5-CD4+CD6-CD7)-7.9</f>
        <v>-2.7300000000000004</v>
      </c>
      <c r="CE9" s="14">
        <f t="shared" si="60"/>
        <v>-1.8999999999999995</v>
      </c>
      <c r="CF9" s="14"/>
      <c r="CG9" s="14"/>
      <c r="CH9" s="14">
        <f>SUM(CH5-CH4+CH6-CH7)-7.6</f>
        <v>-6.8999999999999995</v>
      </c>
      <c r="CI9" s="14">
        <f t="shared" ref="CI9:CT9" si="62">SUM(CI5-CI4+CI6-CI7)-7.6</f>
        <v>-6.9499999999999993</v>
      </c>
      <c r="CJ9" s="14">
        <f t="shared" si="62"/>
        <v>-8.39</v>
      </c>
      <c r="CK9" s="14">
        <f t="shared" si="62"/>
        <v>-8.94</v>
      </c>
      <c r="CL9" s="14">
        <f t="shared" si="62"/>
        <v>-8.19</v>
      </c>
      <c r="CM9" s="14">
        <f t="shared" si="62"/>
        <v>-6.7399999999999993</v>
      </c>
      <c r="CN9" s="14">
        <f t="shared" si="62"/>
        <v>-5.79</v>
      </c>
      <c r="CO9" s="14">
        <f t="shared" si="62"/>
        <v>-4.4399999999999995</v>
      </c>
      <c r="CP9" s="14">
        <f t="shared" si="62"/>
        <v>-3.1400000000000006</v>
      </c>
      <c r="CQ9" s="14">
        <f t="shared" ref="CQ9" si="63">SUM(CQ5-CQ4+CQ6-CQ7)-7.6</f>
        <v>-2.5499999999999989</v>
      </c>
      <c r="CR9" s="14">
        <f t="shared" si="62"/>
        <v>-2.09</v>
      </c>
      <c r="CS9" s="14">
        <f t="shared" ref="CS9" si="64">SUM(CS5-CS4+CS6-CS7)-7.6</f>
        <v>-2.13</v>
      </c>
      <c r="CT9" s="14">
        <f t="shared" si="62"/>
        <v>1.0000000000000675E-2</v>
      </c>
      <c r="CU9" s="14"/>
      <c r="CV9" s="14"/>
      <c r="CW9" s="14">
        <f>SUM(CW5-CW4+CW6-CW7)-6.3</f>
        <v>-5.5</v>
      </c>
      <c r="CX9" s="14">
        <f t="shared" ref="CX9:DE9" si="65">SUM(CX5-CX4+CX6-CX7)-6.3</f>
        <v>-5.5</v>
      </c>
      <c r="CY9" s="14">
        <f t="shared" si="65"/>
        <v>-7</v>
      </c>
      <c r="CZ9" s="14">
        <f t="shared" si="65"/>
        <v>-6.45</v>
      </c>
      <c r="DA9" s="14">
        <f t="shared" si="65"/>
        <v>-5.55</v>
      </c>
      <c r="DB9" s="14">
        <f t="shared" si="65"/>
        <v>-5.55</v>
      </c>
      <c r="DC9" s="14">
        <f t="shared" si="65"/>
        <v>-3.2999999999999994</v>
      </c>
      <c r="DD9" s="14">
        <f t="shared" si="65"/>
        <v>-2.76</v>
      </c>
      <c r="DE9" s="14">
        <f t="shared" si="65"/>
        <v>-2.6999999999999993</v>
      </c>
      <c r="DF9" s="14"/>
      <c r="DG9" s="14"/>
      <c r="DH9" s="14">
        <f>SUM(DH5+DH6+DH4-DH7)-6.1</f>
        <v>-5.5</v>
      </c>
      <c r="DI9" s="14">
        <f t="shared" ref="DI9:DS9" si="66">SUM(DI5+DI6+DI4-DI7)-6.1</f>
        <v>-5.5</v>
      </c>
      <c r="DJ9" s="14">
        <f t="shared" si="66"/>
        <v>-7</v>
      </c>
      <c r="DK9" s="14">
        <f t="shared" si="66"/>
        <v>-6.35</v>
      </c>
      <c r="DL9" s="14">
        <f t="shared" si="66"/>
        <v>-6.05</v>
      </c>
      <c r="DM9" s="14">
        <f t="shared" si="66"/>
        <v>-5.3</v>
      </c>
      <c r="DN9" s="14">
        <f t="shared" si="66"/>
        <v>-2.9499999999999993</v>
      </c>
      <c r="DO9" s="14">
        <f t="shared" si="66"/>
        <v>-0.39999999999999947</v>
      </c>
      <c r="DP9" s="14">
        <f t="shared" si="66"/>
        <v>-0.59999999999999964</v>
      </c>
      <c r="DQ9" s="14">
        <f t="shared" si="66"/>
        <v>-0.14999999999999947</v>
      </c>
      <c r="DR9" s="14">
        <f t="shared" si="66"/>
        <v>1.0500000000000007</v>
      </c>
      <c r="DS9" s="14">
        <f t="shared" si="66"/>
        <v>1.0999999999999996</v>
      </c>
      <c r="DT9" s="14"/>
      <c r="DU9" s="14">
        <f>SUM(DU5-DU4+DU6-DU7)-6.3</f>
        <v>-6</v>
      </c>
      <c r="DV9" s="14">
        <f t="shared" ref="DV9:EC9" si="67">SUM(DV5-DV4+DV6-DV7)-6.3</f>
        <v>-6</v>
      </c>
      <c r="DW9" s="14">
        <f t="shared" si="67"/>
        <v>-7.5</v>
      </c>
      <c r="DX9" s="14">
        <f t="shared" si="67"/>
        <v>-7.15</v>
      </c>
      <c r="DY9" s="14">
        <f t="shared" si="67"/>
        <v>-6.45</v>
      </c>
      <c r="DZ9" s="14">
        <f t="shared" si="67"/>
        <v>-4.5</v>
      </c>
      <c r="EA9" s="14">
        <f t="shared" si="67"/>
        <v>-2.3000000000000003</v>
      </c>
      <c r="EB9" s="14">
        <f t="shared" si="67"/>
        <v>-1.5499999999999998</v>
      </c>
      <c r="EC9" s="14">
        <f t="shared" si="67"/>
        <v>-1.7000000000000002</v>
      </c>
      <c r="ED9" s="14"/>
      <c r="EE9" s="14"/>
      <c r="EF9" s="14">
        <f>SUM(EF5-EF4+EF6-EF7)-6.3</f>
        <v>-6</v>
      </c>
      <c r="EG9" s="14">
        <f t="shared" ref="EG9:EM9" si="68">SUM(EG5-EG4+EG6-EG7)-6.3</f>
        <v>-6</v>
      </c>
      <c r="EH9" s="14">
        <f t="shared" si="68"/>
        <v>-7.5</v>
      </c>
      <c r="EI9" s="14">
        <f t="shared" si="68"/>
        <v>-4.09</v>
      </c>
      <c r="EJ9" s="14">
        <f t="shared" si="68"/>
        <v>-1.9500000000000002</v>
      </c>
      <c r="EK9" s="14">
        <f t="shared" si="68"/>
        <v>-2.2999999999999998</v>
      </c>
      <c r="EL9" s="14">
        <f t="shared" si="68"/>
        <v>-0.92999999999999972</v>
      </c>
      <c r="EM9" s="14">
        <f t="shared" si="68"/>
        <v>-1.5300000000000011</v>
      </c>
      <c r="EN9" s="14"/>
      <c r="EO9" s="14"/>
      <c r="EP9" s="14">
        <f>SUM(EP5-EP4+EP6-EP7)-6.15</f>
        <v>-6</v>
      </c>
      <c r="EQ9" s="14">
        <f t="shared" ref="EQ9:EX9" si="69">SUM(EQ5-EQ4+EQ6-EQ7)-6.15</f>
        <v>-6</v>
      </c>
      <c r="ER9" s="14">
        <f t="shared" si="69"/>
        <v>-7.5</v>
      </c>
      <c r="ES9" s="14">
        <f t="shared" si="69"/>
        <v>-4.3000000000000007</v>
      </c>
      <c r="ET9" s="14">
        <f t="shared" si="69"/>
        <v>-2.35</v>
      </c>
      <c r="EU9" s="14">
        <f t="shared" si="69"/>
        <v>-2.5000000000000009</v>
      </c>
      <c r="EV9" s="14">
        <f t="shared" si="69"/>
        <v>-1.6000000000000005</v>
      </c>
      <c r="EW9" s="14">
        <f t="shared" si="69"/>
        <v>-1.75</v>
      </c>
      <c r="EX9" s="14">
        <f t="shared" si="69"/>
        <v>-1.5499999999999998</v>
      </c>
      <c r="EY9" s="14"/>
      <c r="EZ9" s="14"/>
      <c r="FA9" s="14">
        <f>SUM(FA5-FA4+FA6-FA7)-6.5</f>
        <v>-6</v>
      </c>
      <c r="FB9" s="14">
        <f t="shared" ref="FB9:FI9" si="70">SUM(FB5-FB4+FB6-FB7)-6.5</f>
        <v>-6</v>
      </c>
      <c r="FC9" s="14">
        <f t="shared" si="70"/>
        <v>-7.5</v>
      </c>
      <c r="FD9" s="14">
        <f t="shared" si="70"/>
        <v>-4.3599999999999994</v>
      </c>
      <c r="FE9" s="14">
        <f t="shared" si="70"/>
        <v>-2.6</v>
      </c>
      <c r="FF9" s="14">
        <f t="shared" si="70"/>
        <v>-1.2300000000000004</v>
      </c>
      <c r="FG9" s="14">
        <f t="shared" si="70"/>
        <v>-1.42</v>
      </c>
      <c r="FH9" s="14">
        <f t="shared" si="70"/>
        <v>-1.1099999999999994</v>
      </c>
      <c r="FI9" s="14">
        <f t="shared" si="70"/>
        <v>2.9999999999999361E-2</v>
      </c>
      <c r="FK9" s="14">
        <f>SUM(FK5-FK4+FK6-FK7)-6.5</f>
        <v>-5.4</v>
      </c>
      <c r="FL9" s="14">
        <f t="shared" ref="FL9:FQ9" si="71">SUM(FL5-FL4+FL6-FL7)-6.5</f>
        <v>-5.4</v>
      </c>
      <c r="FM9" s="14">
        <f t="shared" si="71"/>
        <v>-7.1</v>
      </c>
      <c r="FN9" s="14">
        <f t="shared" si="71"/>
        <v>-7.12</v>
      </c>
      <c r="FO9" s="14">
        <f t="shared" si="71"/>
        <v>-5.3</v>
      </c>
      <c r="FP9" s="14">
        <f t="shared" si="71"/>
        <v>-4.1000000000000005</v>
      </c>
      <c r="FQ9" s="14">
        <f t="shared" si="71"/>
        <v>-2.7</v>
      </c>
      <c r="FR9" s="14"/>
      <c r="FS9" s="14"/>
      <c r="FT9" s="14">
        <f>SUM(FT5-FT4+FT6-FT7)-6.3</f>
        <v>-5.5</v>
      </c>
      <c r="FU9" s="14">
        <f t="shared" ref="FU9:FZ9" si="72">SUM(FU5-FU4+FU6-FU7)-6.3</f>
        <v>-5.5</v>
      </c>
      <c r="FV9" s="14">
        <f t="shared" si="72"/>
        <v>-7.1</v>
      </c>
      <c r="FW9" s="14">
        <f t="shared" si="72"/>
        <v>-6.5</v>
      </c>
      <c r="FX9" s="14">
        <f t="shared" si="72"/>
        <v>-4.9499999999999993</v>
      </c>
      <c r="FY9" s="14">
        <f t="shared" si="72"/>
        <v>-4.6500000000000004</v>
      </c>
      <c r="FZ9" s="14">
        <f t="shared" si="72"/>
        <v>-3.9</v>
      </c>
      <c r="GA9" s="14"/>
      <c r="GB9" s="14"/>
      <c r="GC9" s="14">
        <f>SUM(GC5-GC4+GC6-GC7)-6.3</f>
        <v>-5.5</v>
      </c>
      <c r="GD9" s="14">
        <f t="shared" ref="GD9:GJ9" si="73">SUM(GD5-GD4+GD6-GD7)-6.3</f>
        <v>-5.5</v>
      </c>
      <c r="GE9" s="14">
        <f t="shared" si="73"/>
        <v>-7</v>
      </c>
      <c r="GF9" s="14">
        <f t="shared" si="73"/>
        <v>-7.65</v>
      </c>
      <c r="GG9" s="14">
        <f t="shared" si="73"/>
        <v>-6.5</v>
      </c>
      <c r="GH9" s="14">
        <f t="shared" si="73"/>
        <v>-5.0999999999999996</v>
      </c>
      <c r="GI9" s="14">
        <f t="shared" si="73"/>
        <v>-4.42</v>
      </c>
      <c r="GJ9" s="14">
        <f t="shared" si="73"/>
        <v>-3.4999999999999996</v>
      </c>
      <c r="GK9" s="14"/>
      <c r="GL9" s="14"/>
    </row>
    <row r="10" spans="1:194" x14ac:dyDescent="0.25"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</row>
    <row r="11" spans="1:194" x14ac:dyDescent="0.25">
      <c r="A11" t="s">
        <v>5</v>
      </c>
      <c r="C11">
        <v>0</v>
      </c>
      <c r="D11">
        <v>0.05</v>
      </c>
      <c r="E11">
        <v>0.05</v>
      </c>
      <c r="F11">
        <v>0.3</v>
      </c>
      <c r="G11">
        <v>0.3</v>
      </c>
      <c r="H11">
        <v>0.5</v>
      </c>
      <c r="I11">
        <v>0.5</v>
      </c>
      <c r="L11">
        <v>0</v>
      </c>
      <c r="M11">
        <v>0.05</v>
      </c>
      <c r="N11">
        <v>0.05</v>
      </c>
      <c r="O11">
        <v>0.3</v>
      </c>
      <c r="P11">
        <v>0.5</v>
      </c>
      <c r="Q11">
        <v>0.5</v>
      </c>
      <c r="R11">
        <v>0.5</v>
      </c>
      <c r="S11">
        <v>0.5</v>
      </c>
      <c r="T11">
        <v>0.5</v>
      </c>
      <c r="W11">
        <v>0</v>
      </c>
      <c r="X11">
        <v>0.05</v>
      </c>
      <c r="Y11">
        <v>0.05</v>
      </c>
      <c r="Z11">
        <v>0.05</v>
      </c>
      <c r="AA11">
        <v>0.5</v>
      </c>
      <c r="AB11">
        <v>0.5</v>
      </c>
      <c r="AC11">
        <v>0.5</v>
      </c>
      <c r="AD11">
        <v>0.5</v>
      </c>
      <c r="AE11">
        <v>0.5</v>
      </c>
      <c r="AH11">
        <v>0</v>
      </c>
      <c r="AI11">
        <v>0.05</v>
      </c>
      <c r="AJ11">
        <v>0.05</v>
      </c>
      <c r="AK11">
        <v>0.1</v>
      </c>
      <c r="AL11">
        <v>0.3</v>
      </c>
      <c r="AM11">
        <v>0.5</v>
      </c>
      <c r="AN11">
        <v>0.3</v>
      </c>
      <c r="AO11">
        <v>0.5</v>
      </c>
      <c r="AP11">
        <v>0.5</v>
      </c>
      <c r="AQ11">
        <v>0.5</v>
      </c>
      <c r="AR11">
        <v>0.5</v>
      </c>
      <c r="AU11">
        <v>0</v>
      </c>
      <c r="AV11">
        <v>0.05</v>
      </c>
      <c r="AW11">
        <v>0.05</v>
      </c>
      <c r="AX11">
        <v>0.5</v>
      </c>
      <c r="AY11">
        <v>0.5</v>
      </c>
      <c r="AZ11">
        <v>0.5</v>
      </c>
      <c r="BA11">
        <v>0.5</v>
      </c>
      <c r="BD11">
        <v>0</v>
      </c>
      <c r="BE11">
        <v>0.05</v>
      </c>
      <c r="BF11">
        <v>0.05</v>
      </c>
      <c r="BG11">
        <v>0.2</v>
      </c>
      <c r="BH11">
        <v>0.5</v>
      </c>
      <c r="BI11">
        <v>0.5</v>
      </c>
      <c r="BJ11">
        <v>0.5</v>
      </c>
      <c r="BK11">
        <v>0.5</v>
      </c>
      <c r="BO11">
        <v>0</v>
      </c>
      <c r="BP11">
        <v>0.05</v>
      </c>
      <c r="BQ11">
        <v>0.05</v>
      </c>
      <c r="BR11">
        <v>0.5</v>
      </c>
      <c r="BS11">
        <v>0.5</v>
      </c>
      <c r="BT11">
        <v>0.5</v>
      </c>
      <c r="BU11">
        <v>0.5</v>
      </c>
      <c r="BV11">
        <v>0.5</v>
      </c>
      <c r="BW11">
        <v>0.5</v>
      </c>
      <c r="BZ11">
        <v>0</v>
      </c>
      <c r="CA11">
        <v>0.05</v>
      </c>
      <c r="CB11">
        <v>0.05</v>
      </c>
      <c r="CC11">
        <v>0.5</v>
      </c>
      <c r="CD11">
        <v>0.5</v>
      </c>
      <c r="CE11">
        <v>0.5</v>
      </c>
      <c r="CH11">
        <v>0</v>
      </c>
      <c r="CI11">
        <v>0.05</v>
      </c>
      <c r="CJ11">
        <v>0.05</v>
      </c>
      <c r="CK11">
        <v>0.1</v>
      </c>
      <c r="CL11">
        <v>0.1</v>
      </c>
      <c r="CM11">
        <v>0.5</v>
      </c>
      <c r="CN11">
        <v>0.5</v>
      </c>
      <c r="CO11">
        <v>0.5</v>
      </c>
      <c r="CP11">
        <v>0.5</v>
      </c>
      <c r="CQ11">
        <v>0.5</v>
      </c>
      <c r="CR11">
        <v>0.5</v>
      </c>
      <c r="CS11">
        <v>0.5</v>
      </c>
      <c r="CT11">
        <v>0.75</v>
      </c>
      <c r="CW11">
        <v>0</v>
      </c>
      <c r="CX11">
        <v>0.05</v>
      </c>
      <c r="CY11">
        <v>0.05</v>
      </c>
      <c r="CZ11">
        <v>0.3</v>
      </c>
      <c r="DA11">
        <v>0.3</v>
      </c>
      <c r="DB11">
        <v>0.5</v>
      </c>
      <c r="DC11">
        <v>0.5</v>
      </c>
      <c r="DD11">
        <v>0.5</v>
      </c>
      <c r="DE11">
        <v>0.5</v>
      </c>
      <c r="DH11">
        <v>0</v>
      </c>
      <c r="DI11">
        <v>0.05</v>
      </c>
      <c r="DJ11">
        <v>0.05</v>
      </c>
      <c r="DK11">
        <v>0.5</v>
      </c>
      <c r="DL11">
        <v>0.5</v>
      </c>
      <c r="DM11">
        <v>0.5</v>
      </c>
      <c r="DN11">
        <v>0.5</v>
      </c>
      <c r="DO11">
        <v>0.5</v>
      </c>
      <c r="DP11">
        <v>0.5</v>
      </c>
      <c r="DQ11">
        <v>0.75</v>
      </c>
      <c r="DR11">
        <v>0.75</v>
      </c>
      <c r="DS11">
        <v>0.75</v>
      </c>
      <c r="DU11">
        <v>0</v>
      </c>
      <c r="DV11">
        <v>0.05</v>
      </c>
      <c r="DW11">
        <v>0.05</v>
      </c>
      <c r="DX11">
        <v>0.1</v>
      </c>
      <c r="DY11">
        <v>0.5</v>
      </c>
      <c r="DZ11">
        <v>0.5</v>
      </c>
      <c r="EA11">
        <v>0.75</v>
      </c>
      <c r="EB11">
        <v>0.5</v>
      </c>
      <c r="EC11">
        <v>0.7</v>
      </c>
      <c r="EF11">
        <v>0</v>
      </c>
      <c r="EG11">
        <v>0.05</v>
      </c>
      <c r="EH11">
        <v>0.05</v>
      </c>
      <c r="EI11">
        <v>0.5</v>
      </c>
      <c r="EJ11">
        <v>0.5</v>
      </c>
      <c r="EK11">
        <v>0.5</v>
      </c>
      <c r="EL11">
        <v>0.5</v>
      </c>
      <c r="EM11">
        <v>0.5</v>
      </c>
      <c r="EP11">
        <v>0</v>
      </c>
      <c r="EQ11">
        <v>0.05</v>
      </c>
      <c r="ER11">
        <v>0.05</v>
      </c>
      <c r="ES11">
        <v>0.5</v>
      </c>
      <c r="ET11">
        <v>0.5</v>
      </c>
      <c r="EU11">
        <v>0.5</v>
      </c>
      <c r="EV11">
        <v>0.5</v>
      </c>
      <c r="EW11">
        <v>0.5</v>
      </c>
      <c r="EX11">
        <v>0.5</v>
      </c>
      <c r="FA11">
        <v>0</v>
      </c>
      <c r="FB11">
        <v>0.05</v>
      </c>
      <c r="FC11">
        <v>0.05</v>
      </c>
      <c r="FD11">
        <v>0.5</v>
      </c>
      <c r="FE11">
        <v>0.5</v>
      </c>
      <c r="FF11">
        <v>0.5</v>
      </c>
      <c r="FG11">
        <v>0.5</v>
      </c>
      <c r="FH11">
        <v>0.75</v>
      </c>
      <c r="FI11">
        <v>0.75</v>
      </c>
      <c r="FK11">
        <v>0</v>
      </c>
      <c r="FL11">
        <v>0.05</v>
      </c>
      <c r="FM11">
        <v>0.05</v>
      </c>
      <c r="FN11">
        <v>0.1</v>
      </c>
      <c r="FO11">
        <v>0.5</v>
      </c>
      <c r="FP11">
        <v>0.5</v>
      </c>
      <c r="FQ11">
        <v>0.5</v>
      </c>
      <c r="FT11">
        <v>0</v>
      </c>
      <c r="FU11">
        <v>0.05</v>
      </c>
      <c r="FV11">
        <v>0.05</v>
      </c>
      <c r="FW11">
        <v>0.5</v>
      </c>
      <c r="FX11">
        <v>0.5</v>
      </c>
      <c r="FY11">
        <v>0.5</v>
      </c>
      <c r="FZ11">
        <v>0.5</v>
      </c>
      <c r="GC11">
        <v>0</v>
      </c>
      <c r="GD11">
        <v>0.05</v>
      </c>
      <c r="GE11">
        <v>0.05</v>
      </c>
      <c r="GF11">
        <v>0.1</v>
      </c>
      <c r="GG11">
        <v>0.5</v>
      </c>
      <c r="GH11">
        <v>0.5</v>
      </c>
      <c r="GI11">
        <v>0.5</v>
      </c>
      <c r="GJ11">
        <v>0.5</v>
      </c>
    </row>
    <row r="12" spans="1:194" x14ac:dyDescent="0.25">
      <c r="A12" t="s">
        <v>6</v>
      </c>
      <c r="C12">
        <v>0</v>
      </c>
      <c r="D12">
        <v>0.05</v>
      </c>
      <c r="E12">
        <v>0.05</v>
      </c>
      <c r="F12">
        <v>0.1</v>
      </c>
      <c r="G12">
        <v>0.5</v>
      </c>
      <c r="H12">
        <v>0.5</v>
      </c>
      <c r="I12">
        <v>0.5</v>
      </c>
      <c r="L12">
        <v>0</v>
      </c>
      <c r="M12">
        <v>0.05</v>
      </c>
      <c r="N12">
        <v>0.05</v>
      </c>
      <c r="O12">
        <v>0.1</v>
      </c>
      <c r="P12">
        <v>0.5</v>
      </c>
      <c r="Q12">
        <v>0.5</v>
      </c>
      <c r="R12">
        <v>0.5</v>
      </c>
      <c r="S12">
        <v>0.5</v>
      </c>
      <c r="T12">
        <v>0.5</v>
      </c>
      <c r="W12">
        <v>0</v>
      </c>
      <c r="X12">
        <v>0.05</v>
      </c>
      <c r="Y12">
        <v>0.05</v>
      </c>
      <c r="Z12">
        <v>0.05</v>
      </c>
      <c r="AA12">
        <v>0.5</v>
      </c>
      <c r="AB12">
        <v>0.5</v>
      </c>
      <c r="AC12">
        <v>0.5</v>
      </c>
      <c r="AD12">
        <v>0.5</v>
      </c>
      <c r="AE12">
        <v>0.5</v>
      </c>
      <c r="AH12">
        <v>0</v>
      </c>
      <c r="AI12">
        <v>0.05</v>
      </c>
      <c r="AJ12">
        <v>0.05</v>
      </c>
      <c r="AK12">
        <v>0.1</v>
      </c>
      <c r="AL12">
        <v>0.5</v>
      </c>
      <c r="AM12">
        <v>0.5</v>
      </c>
      <c r="AN12">
        <v>0.5</v>
      </c>
      <c r="AO12">
        <v>0.5</v>
      </c>
      <c r="AP12">
        <v>0.5</v>
      </c>
      <c r="AQ12">
        <v>0.5</v>
      </c>
      <c r="AR12">
        <v>0.5</v>
      </c>
      <c r="AU12">
        <v>0</v>
      </c>
      <c r="AV12">
        <v>0.05</v>
      </c>
      <c r="AW12">
        <v>0.05</v>
      </c>
      <c r="AX12">
        <v>0.5</v>
      </c>
      <c r="AY12">
        <v>0.5</v>
      </c>
      <c r="AZ12">
        <v>0.5</v>
      </c>
      <c r="BA12">
        <v>0.5</v>
      </c>
      <c r="BD12">
        <v>0</v>
      </c>
      <c r="BE12">
        <v>0.05</v>
      </c>
      <c r="BF12">
        <v>0.05</v>
      </c>
      <c r="BG12">
        <v>0.5</v>
      </c>
      <c r="BH12">
        <v>0.5</v>
      </c>
      <c r="BI12">
        <v>0.5</v>
      </c>
      <c r="BJ12">
        <v>0.5</v>
      </c>
      <c r="BK12">
        <v>0.5</v>
      </c>
      <c r="BO12">
        <v>0</v>
      </c>
      <c r="BP12">
        <v>0.05</v>
      </c>
      <c r="BQ12">
        <v>0.05</v>
      </c>
      <c r="BR12">
        <v>0.5</v>
      </c>
      <c r="BS12">
        <v>0.5</v>
      </c>
      <c r="BT12">
        <v>0.5</v>
      </c>
      <c r="BU12">
        <v>0.5</v>
      </c>
      <c r="BV12">
        <v>0.5</v>
      </c>
      <c r="BW12">
        <v>0.5</v>
      </c>
      <c r="BZ12">
        <v>0</v>
      </c>
      <c r="CA12">
        <v>0.05</v>
      </c>
      <c r="CB12">
        <v>0.05</v>
      </c>
      <c r="CC12">
        <v>0.5</v>
      </c>
      <c r="CD12">
        <v>0.5</v>
      </c>
      <c r="CE12">
        <v>0.5</v>
      </c>
      <c r="CH12">
        <v>0</v>
      </c>
      <c r="CI12">
        <v>0.05</v>
      </c>
      <c r="CJ12">
        <v>0.05</v>
      </c>
      <c r="CK12">
        <v>0.1</v>
      </c>
      <c r="CL12">
        <v>0.1</v>
      </c>
      <c r="CM12">
        <v>0.5</v>
      </c>
      <c r="CN12">
        <v>0.5</v>
      </c>
      <c r="CO12">
        <v>0.5</v>
      </c>
      <c r="CP12">
        <v>0.5</v>
      </c>
      <c r="CQ12">
        <v>0.5</v>
      </c>
      <c r="CR12">
        <v>0.5</v>
      </c>
      <c r="CS12">
        <v>0.5</v>
      </c>
      <c r="CT12">
        <v>0.75</v>
      </c>
      <c r="CW12">
        <v>0</v>
      </c>
      <c r="CX12">
        <v>0.05</v>
      </c>
      <c r="CY12">
        <v>0.05</v>
      </c>
      <c r="CZ12">
        <v>0.5</v>
      </c>
      <c r="DA12">
        <v>0.3</v>
      </c>
      <c r="DB12">
        <v>0.5</v>
      </c>
      <c r="DC12">
        <v>0.5</v>
      </c>
      <c r="DD12">
        <v>0.5</v>
      </c>
      <c r="DE12">
        <v>0.5</v>
      </c>
      <c r="DH12">
        <v>0</v>
      </c>
      <c r="DI12">
        <v>0.05</v>
      </c>
      <c r="DJ12">
        <v>0.05</v>
      </c>
      <c r="DK12">
        <v>0.5</v>
      </c>
      <c r="DL12">
        <v>0.5</v>
      </c>
      <c r="DM12">
        <v>0.5</v>
      </c>
      <c r="DN12">
        <v>0.5</v>
      </c>
      <c r="DO12">
        <v>0.5</v>
      </c>
      <c r="DP12">
        <v>0.5</v>
      </c>
      <c r="DQ12">
        <v>0.75</v>
      </c>
      <c r="DR12">
        <v>0.75</v>
      </c>
      <c r="DS12">
        <v>0.75</v>
      </c>
      <c r="DU12">
        <v>0</v>
      </c>
      <c r="DV12">
        <v>0.05</v>
      </c>
      <c r="DW12">
        <v>0.05</v>
      </c>
      <c r="DX12">
        <v>0.3</v>
      </c>
      <c r="DY12">
        <v>0.5</v>
      </c>
      <c r="DZ12">
        <v>0.5</v>
      </c>
      <c r="EA12">
        <v>0.75</v>
      </c>
      <c r="EB12">
        <v>0.5</v>
      </c>
      <c r="EC12">
        <v>0.7</v>
      </c>
      <c r="EF12">
        <v>0</v>
      </c>
      <c r="EG12">
        <v>0.05</v>
      </c>
      <c r="EH12">
        <v>0.05</v>
      </c>
      <c r="EI12">
        <v>0.5</v>
      </c>
      <c r="EJ12">
        <v>0.5</v>
      </c>
      <c r="EK12">
        <v>0.5</v>
      </c>
      <c r="EL12">
        <v>0.5</v>
      </c>
      <c r="EM12">
        <v>0.5</v>
      </c>
      <c r="EP12">
        <v>0</v>
      </c>
      <c r="EQ12">
        <v>0.05</v>
      </c>
      <c r="ER12">
        <v>0.05</v>
      </c>
      <c r="ES12">
        <v>0.5</v>
      </c>
      <c r="ET12">
        <v>0.5</v>
      </c>
      <c r="EU12">
        <v>0.5</v>
      </c>
      <c r="EV12">
        <v>0.5</v>
      </c>
      <c r="EW12">
        <v>0.5</v>
      </c>
      <c r="EX12">
        <v>0.5</v>
      </c>
      <c r="FA12">
        <v>0</v>
      </c>
      <c r="FB12">
        <v>0.05</v>
      </c>
      <c r="FC12">
        <v>0.05</v>
      </c>
      <c r="FD12">
        <v>0.5</v>
      </c>
      <c r="FE12">
        <v>0.5</v>
      </c>
      <c r="FF12">
        <v>0.5</v>
      </c>
      <c r="FG12">
        <v>0.5</v>
      </c>
      <c r="FH12">
        <v>0.75</v>
      </c>
      <c r="FI12">
        <v>0.75</v>
      </c>
      <c r="FK12">
        <v>0</v>
      </c>
      <c r="FL12">
        <v>0.05</v>
      </c>
      <c r="FM12">
        <v>0.05</v>
      </c>
      <c r="FN12">
        <v>0.1</v>
      </c>
      <c r="FO12">
        <v>0.5</v>
      </c>
      <c r="FP12">
        <v>0.5</v>
      </c>
      <c r="FQ12">
        <v>0.5</v>
      </c>
      <c r="FT12">
        <v>0</v>
      </c>
      <c r="FU12">
        <v>0.05</v>
      </c>
      <c r="FV12">
        <v>0.05</v>
      </c>
      <c r="FW12">
        <v>0.5</v>
      </c>
      <c r="FX12">
        <v>0.5</v>
      </c>
      <c r="FY12">
        <v>0.5</v>
      </c>
      <c r="FZ12">
        <v>0.5</v>
      </c>
      <c r="GC12">
        <v>0</v>
      </c>
      <c r="GD12">
        <v>0.05</v>
      </c>
      <c r="GE12">
        <v>0.05</v>
      </c>
      <c r="GF12">
        <v>0.5</v>
      </c>
      <c r="GG12">
        <v>0.5</v>
      </c>
      <c r="GH12">
        <v>0.5</v>
      </c>
      <c r="GI12">
        <v>0.5</v>
      </c>
      <c r="GJ12">
        <v>0.5</v>
      </c>
    </row>
    <row r="13" spans="1:194" x14ac:dyDescent="0.25">
      <c r="A13" t="s">
        <v>7</v>
      </c>
      <c r="C13">
        <v>0</v>
      </c>
      <c r="D13">
        <v>0.1</v>
      </c>
      <c r="E13">
        <v>0.5</v>
      </c>
      <c r="F13">
        <v>0.4</v>
      </c>
      <c r="G13">
        <v>0.16</v>
      </c>
      <c r="H13">
        <v>0.15</v>
      </c>
      <c r="I13">
        <v>0.3</v>
      </c>
      <c r="L13">
        <v>0</v>
      </c>
      <c r="M13">
        <v>0</v>
      </c>
      <c r="N13">
        <v>0.5</v>
      </c>
      <c r="O13">
        <v>0.65</v>
      </c>
      <c r="P13">
        <v>0.4</v>
      </c>
      <c r="Q13">
        <v>0.1</v>
      </c>
      <c r="R13">
        <v>0.6</v>
      </c>
      <c r="S13">
        <v>0.05</v>
      </c>
      <c r="T13">
        <v>0.1</v>
      </c>
      <c r="W13">
        <v>0</v>
      </c>
      <c r="X13">
        <v>0</v>
      </c>
      <c r="Y13">
        <v>0.1</v>
      </c>
      <c r="Z13">
        <v>0.8</v>
      </c>
      <c r="AA13">
        <v>1</v>
      </c>
      <c r="AB13">
        <v>0.2</v>
      </c>
      <c r="AC13">
        <v>1.8</v>
      </c>
      <c r="AD13">
        <v>0.2</v>
      </c>
      <c r="AE13">
        <v>0.3</v>
      </c>
      <c r="AH13">
        <v>0</v>
      </c>
      <c r="AI13">
        <v>0</v>
      </c>
      <c r="AJ13">
        <v>0.1</v>
      </c>
      <c r="AK13">
        <v>0.2</v>
      </c>
      <c r="AL13">
        <v>0.2</v>
      </c>
      <c r="AM13">
        <v>0.2</v>
      </c>
      <c r="AN13">
        <v>0.2</v>
      </c>
      <c r="AO13">
        <v>0.3</v>
      </c>
      <c r="AP13">
        <v>0.54</v>
      </c>
      <c r="AQ13">
        <v>0.3</v>
      </c>
      <c r="AR13">
        <v>0.2</v>
      </c>
      <c r="AU13">
        <v>0</v>
      </c>
      <c r="AV13">
        <v>0</v>
      </c>
      <c r="AW13">
        <v>0.2</v>
      </c>
      <c r="AX13">
        <v>0.2</v>
      </c>
      <c r="AY13">
        <v>0.1</v>
      </c>
      <c r="AZ13">
        <v>0.8</v>
      </c>
      <c r="BA13">
        <v>0.2</v>
      </c>
      <c r="BD13">
        <v>0</v>
      </c>
      <c r="BE13">
        <v>0.2</v>
      </c>
      <c r="BF13">
        <v>0.5</v>
      </c>
      <c r="BG13">
        <v>0.5</v>
      </c>
      <c r="BH13">
        <v>0.4</v>
      </c>
      <c r="BI13">
        <v>0.4</v>
      </c>
      <c r="BJ13">
        <v>0.1</v>
      </c>
      <c r="BK13">
        <v>0.3</v>
      </c>
      <c r="BO13">
        <v>0</v>
      </c>
      <c r="BP13">
        <v>0</v>
      </c>
      <c r="BQ13">
        <v>0.2</v>
      </c>
      <c r="BR13">
        <v>0.3</v>
      </c>
      <c r="BS13">
        <v>0.15</v>
      </c>
      <c r="BT13">
        <v>0.5</v>
      </c>
      <c r="BU13">
        <v>0.17</v>
      </c>
      <c r="BV13">
        <v>0.2</v>
      </c>
      <c r="BW13">
        <v>0.2</v>
      </c>
      <c r="BZ13">
        <v>0</v>
      </c>
      <c r="CA13">
        <v>0.2</v>
      </c>
      <c r="CB13">
        <v>0.8</v>
      </c>
      <c r="CC13">
        <v>1</v>
      </c>
      <c r="CD13">
        <v>0.2</v>
      </c>
      <c r="CE13">
        <v>0.6</v>
      </c>
      <c r="CH13">
        <v>0</v>
      </c>
      <c r="CI13">
        <v>0.05</v>
      </c>
      <c r="CJ13">
        <v>0.05</v>
      </c>
      <c r="CK13">
        <v>0.7</v>
      </c>
      <c r="CL13">
        <v>0.6</v>
      </c>
      <c r="CM13">
        <v>2.6</v>
      </c>
      <c r="CN13">
        <v>0.9</v>
      </c>
      <c r="CO13">
        <v>0.3</v>
      </c>
      <c r="CP13">
        <v>1</v>
      </c>
      <c r="CQ13">
        <v>0.3</v>
      </c>
      <c r="CR13">
        <v>0.3</v>
      </c>
      <c r="CS13">
        <v>3</v>
      </c>
      <c r="CT13">
        <v>0.3</v>
      </c>
      <c r="CW13">
        <v>0</v>
      </c>
      <c r="CX13">
        <v>0.3</v>
      </c>
      <c r="CY13">
        <v>0.3</v>
      </c>
      <c r="CZ13">
        <v>0.1</v>
      </c>
      <c r="DA13">
        <v>0.2</v>
      </c>
      <c r="DB13">
        <v>0.3</v>
      </c>
      <c r="DC13">
        <v>0.2</v>
      </c>
      <c r="DD13">
        <v>0.15</v>
      </c>
      <c r="DE13">
        <v>0.3</v>
      </c>
      <c r="DH13">
        <v>0</v>
      </c>
      <c r="DI13">
        <v>0.2</v>
      </c>
      <c r="DJ13">
        <v>0.2</v>
      </c>
      <c r="DK13">
        <v>0.7</v>
      </c>
      <c r="DL13">
        <v>0.9</v>
      </c>
      <c r="DM13">
        <v>1.4</v>
      </c>
      <c r="DN13">
        <v>0.4</v>
      </c>
      <c r="DO13">
        <v>0.2</v>
      </c>
      <c r="DP13">
        <v>0.3</v>
      </c>
      <c r="DQ13">
        <v>0.2</v>
      </c>
      <c r="DR13">
        <v>0.4</v>
      </c>
      <c r="DS13">
        <v>0.4</v>
      </c>
      <c r="DU13">
        <v>0</v>
      </c>
      <c r="DV13">
        <v>0</v>
      </c>
      <c r="DW13">
        <v>0.5</v>
      </c>
      <c r="DX13">
        <v>0.2</v>
      </c>
      <c r="DY13">
        <v>0.2</v>
      </c>
      <c r="DZ13">
        <v>0.2</v>
      </c>
      <c r="EA13">
        <v>0.2</v>
      </c>
      <c r="EB13">
        <v>0.5</v>
      </c>
      <c r="EC13">
        <v>0.2</v>
      </c>
      <c r="EF13">
        <v>0</v>
      </c>
      <c r="EG13">
        <v>0.5</v>
      </c>
      <c r="EH13">
        <v>1</v>
      </c>
      <c r="EI13">
        <v>0.3</v>
      </c>
      <c r="EJ13">
        <v>0.2</v>
      </c>
      <c r="EK13">
        <v>0.4</v>
      </c>
      <c r="EL13">
        <v>7.0000000000000007E-2</v>
      </c>
      <c r="EM13">
        <v>0.27</v>
      </c>
      <c r="EP13">
        <v>0</v>
      </c>
      <c r="EQ13">
        <v>0.5</v>
      </c>
      <c r="ER13">
        <v>0.8</v>
      </c>
      <c r="ES13">
        <v>0.4</v>
      </c>
      <c r="ET13">
        <v>0.2</v>
      </c>
      <c r="EU13">
        <v>0.1</v>
      </c>
      <c r="EV13">
        <v>0.1</v>
      </c>
      <c r="EW13">
        <v>0.2</v>
      </c>
      <c r="EX13">
        <v>0.2</v>
      </c>
      <c r="FA13">
        <v>0</v>
      </c>
      <c r="FB13">
        <v>0.5</v>
      </c>
      <c r="FC13">
        <v>0.5</v>
      </c>
      <c r="FD13">
        <v>0.25</v>
      </c>
      <c r="FE13">
        <v>0.1</v>
      </c>
      <c r="FF13">
        <v>0.02</v>
      </c>
      <c r="FG13">
        <v>0.3</v>
      </c>
      <c r="FH13">
        <v>0.3</v>
      </c>
      <c r="FI13">
        <v>0.03</v>
      </c>
      <c r="FK13">
        <v>0</v>
      </c>
      <c r="FL13">
        <v>0.3</v>
      </c>
      <c r="FN13">
        <v>0.2</v>
      </c>
      <c r="FO13">
        <v>0.4</v>
      </c>
      <c r="FP13">
        <v>0.9</v>
      </c>
      <c r="FQ13">
        <v>0.4</v>
      </c>
      <c r="FT13">
        <v>0</v>
      </c>
      <c r="FV13">
        <v>0.3</v>
      </c>
      <c r="FW13">
        <v>0.75</v>
      </c>
      <c r="FX13">
        <v>0.2</v>
      </c>
      <c r="FY13">
        <v>0.45</v>
      </c>
      <c r="FZ13">
        <v>0.05</v>
      </c>
      <c r="GC13">
        <v>0</v>
      </c>
      <c r="GE13">
        <v>0.3</v>
      </c>
      <c r="GF13">
        <v>2.8</v>
      </c>
      <c r="GG13">
        <v>0.75</v>
      </c>
      <c r="GH13">
        <v>0.1</v>
      </c>
      <c r="GI13">
        <v>0.05</v>
      </c>
      <c r="GJ13">
        <v>0.4</v>
      </c>
    </row>
    <row r="14" spans="1:194" x14ac:dyDescent="0.25">
      <c r="A14" t="s">
        <v>8</v>
      </c>
      <c r="C14">
        <v>0</v>
      </c>
      <c r="D14">
        <v>0.1</v>
      </c>
      <c r="E14">
        <v>0.5</v>
      </c>
      <c r="F14">
        <v>0.4</v>
      </c>
      <c r="G14">
        <v>0.24</v>
      </c>
      <c r="H14">
        <v>0.15</v>
      </c>
      <c r="I14">
        <v>0.5</v>
      </c>
      <c r="L14">
        <v>0</v>
      </c>
      <c r="M14">
        <v>0</v>
      </c>
      <c r="N14">
        <v>0.5</v>
      </c>
      <c r="O14">
        <v>0.3</v>
      </c>
      <c r="P14">
        <v>0.2</v>
      </c>
      <c r="Q14">
        <v>0.1</v>
      </c>
      <c r="R14">
        <v>0.7</v>
      </c>
      <c r="S14">
        <v>0.05</v>
      </c>
      <c r="T14">
        <v>0.05</v>
      </c>
      <c r="W14">
        <v>0</v>
      </c>
      <c r="X14">
        <v>0</v>
      </c>
      <c r="Y14">
        <v>0.1</v>
      </c>
      <c r="Z14">
        <v>0.7</v>
      </c>
      <c r="AA14">
        <v>1</v>
      </c>
      <c r="AB14">
        <v>0.2</v>
      </c>
      <c r="AC14">
        <v>0.5</v>
      </c>
      <c r="AD14">
        <v>0.2</v>
      </c>
      <c r="AE14">
        <v>1</v>
      </c>
      <c r="AH14">
        <v>0</v>
      </c>
      <c r="AI14">
        <v>0</v>
      </c>
      <c r="AJ14">
        <v>0.1</v>
      </c>
      <c r="AK14">
        <v>0.4</v>
      </c>
      <c r="AL14">
        <v>0.45</v>
      </c>
      <c r="AM14">
        <v>0.4</v>
      </c>
      <c r="AN14">
        <v>0.2</v>
      </c>
      <c r="AO14">
        <v>0.5</v>
      </c>
      <c r="AP14">
        <v>0.16</v>
      </c>
      <c r="AQ14">
        <v>0.3</v>
      </c>
      <c r="AR14">
        <v>0.5</v>
      </c>
      <c r="AU14">
        <v>0</v>
      </c>
      <c r="AV14">
        <v>0</v>
      </c>
      <c r="AW14">
        <v>0.2</v>
      </c>
      <c r="AX14">
        <v>0.2</v>
      </c>
      <c r="AY14">
        <v>0.1</v>
      </c>
      <c r="AZ14">
        <v>0.6</v>
      </c>
      <c r="BA14">
        <v>0.3</v>
      </c>
      <c r="BD14">
        <v>0</v>
      </c>
      <c r="BE14">
        <v>0.5</v>
      </c>
      <c r="BF14">
        <v>0.5</v>
      </c>
      <c r="BG14">
        <v>0.5</v>
      </c>
      <c r="BH14">
        <v>0.6</v>
      </c>
      <c r="BI14">
        <v>0.5</v>
      </c>
      <c r="BJ14">
        <v>0.1</v>
      </c>
      <c r="BK14">
        <v>1</v>
      </c>
      <c r="BO14">
        <v>0</v>
      </c>
      <c r="BP14">
        <v>0</v>
      </c>
      <c r="BQ14">
        <v>0.2</v>
      </c>
      <c r="BR14">
        <v>0.4</v>
      </c>
      <c r="BS14">
        <v>0.15</v>
      </c>
      <c r="BT14">
        <v>0.3</v>
      </c>
      <c r="BU14">
        <v>0.13</v>
      </c>
      <c r="BV14">
        <v>0.2</v>
      </c>
      <c r="BW14">
        <v>0.2</v>
      </c>
      <c r="BZ14">
        <v>0</v>
      </c>
      <c r="CA14">
        <v>0.2</v>
      </c>
      <c r="CB14">
        <v>0.5</v>
      </c>
      <c r="CC14">
        <v>2</v>
      </c>
      <c r="CD14">
        <v>0.3</v>
      </c>
      <c r="CE14">
        <v>1</v>
      </c>
      <c r="CH14">
        <v>0</v>
      </c>
      <c r="CI14">
        <v>0.05</v>
      </c>
      <c r="CJ14">
        <v>0.05</v>
      </c>
      <c r="CK14">
        <v>1.2</v>
      </c>
      <c r="CL14">
        <v>0.9</v>
      </c>
      <c r="CM14">
        <v>1.3</v>
      </c>
      <c r="CN14">
        <v>0.45</v>
      </c>
      <c r="CO14">
        <v>0.2</v>
      </c>
      <c r="CP14">
        <v>1</v>
      </c>
      <c r="CQ14">
        <v>0.35</v>
      </c>
      <c r="CR14">
        <v>0.35</v>
      </c>
      <c r="CS14">
        <v>2</v>
      </c>
      <c r="CT14">
        <v>0.9</v>
      </c>
      <c r="CW14">
        <v>0</v>
      </c>
      <c r="CX14">
        <v>0.3</v>
      </c>
      <c r="CY14">
        <v>0.3</v>
      </c>
      <c r="CZ14">
        <v>0.1</v>
      </c>
      <c r="DA14">
        <v>0.2</v>
      </c>
      <c r="DB14">
        <v>0.3</v>
      </c>
      <c r="DC14">
        <v>0.5</v>
      </c>
      <c r="DD14">
        <v>0.25</v>
      </c>
      <c r="DE14">
        <v>0.4</v>
      </c>
      <c r="DH14">
        <v>0</v>
      </c>
      <c r="DI14">
        <v>0.3</v>
      </c>
      <c r="DJ14">
        <v>0.3</v>
      </c>
      <c r="DK14">
        <v>0.6</v>
      </c>
      <c r="DL14">
        <v>0.45</v>
      </c>
      <c r="DM14">
        <v>0.8</v>
      </c>
      <c r="DN14">
        <v>1</v>
      </c>
      <c r="DO14">
        <v>1</v>
      </c>
      <c r="DP14">
        <v>0.4</v>
      </c>
      <c r="DQ14">
        <v>0.3</v>
      </c>
      <c r="DR14">
        <v>1</v>
      </c>
      <c r="DS14">
        <v>1</v>
      </c>
      <c r="DU14">
        <v>0</v>
      </c>
      <c r="DV14">
        <v>0</v>
      </c>
      <c r="DW14">
        <v>0.5</v>
      </c>
      <c r="DX14">
        <v>0.3</v>
      </c>
      <c r="DY14">
        <v>0.3</v>
      </c>
      <c r="DZ14">
        <v>0.3</v>
      </c>
      <c r="EA14">
        <v>1</v>
      </c>
      <c r="EB14">
        <v>0.2</v>
      </c>
      <c r="EC14">
        <v>0.3</v>
      </c>
      <c r="EF14">
        <v>0</v>
      </c>
      <c r="EG14">
        <v>0.5</v>
      </c>
      <c r="EH14">
        <v>0.5</v>
      </c>
      <c r="EI14">
        <v>0.4</v>
      </c>
      <c r="EJ14">
        <v>1</v>
      </c>
      <c r="EK14">
        <v>0.4</v>
      </c>
      <c r="EL14">
        <v>0.13</v>
      </c>
      <c r="EM14">
        <v>0.33</v>
      </c>
      <c r="EP14">
        <v>0</v>
      </c>
      <c r="EQ14">
        <v>0.3</v>
      </c>
      <c r="ER14">
        <v>0.3</v>
      </c>
      <c r="ES14">
        <v>0.3</v>
      </c>
      <c r="ET14">
        <v>0.5</v>
      </c>
      <c r="EU14">
        <v>0.05</v>
      </c>
      <c r="EV14">
        <v>0.1</v>
      </c>
      <c r="EW14">
        <v>0.3</v>
      </c>
      <c r="EX14">
        <v>0.3</v>
      </c>
      <c r="FA14">
        <v>0</v>
      </c>
      <c r="FB14">
        <v>0.3</v>
      </c>
      <c r="FC14">
        <v>0.5</v>
      </c>
      <c r="FD14">
        <v>0.45</v>
      </c>
      <c r="FE14">
        <v>0.1</v>
      </c>
      <c r="FF14">
        <v>0.08</v>
      </c>
      <c r="FG14">
        <v>0.4</v>
      </c>
      <c r="FH14">
        <v>0.3</v>
      </c>
      <c r="FI14">
        <v>7.0000000000000007E-2</v>
      </c>
      <c r="FK14">
        <v>0</v>
      </c>
      <c r="FL14">
        <v>0.3</v>
      </c>
      <c r="FN14">
        <v>0.3</v>
      </c>
      <c r="FO14">
        <v>1</v>
      </c>
      <c r="FP14">
        <v>0.45</v>
      </c>
      <c r="FQ14">
        <v>1</v>
      </c>
      <c r="FT14">
        <v>0</v>
      </c>
      <c r="FV14">
        <v>0.3</v>
      </c>
      <c r="FW14">
        <v>0.6</v>
      </c>
      <c r="FX14">
        <v>0.1</v>
      </c>
      <c r="FY14">
        <v>0.5</v>
      </c>
      <c r="FZ14">
        <v>0.05</v>
      </c>
      <c r="GC14">
        <v>0</v>
      </c>
      <c r="GE14">
        <v>0.3</v>
      </c>
      <c r="GF14">
        <v>1.2</v>
      </c>
      <c r="GG14">
        <v>0.3</v>
      </c>
      <c r="GH14">
        <v>0.1</v>
      </c>
      <c r="GI14">
        <v>0.05</v>
      </c>
      <c r="GJ14">
        <v>1</v>
      </c>
    </row>
    <row r="15" spans="1:194" x14ac:dyDescent="0.25">
      <c r="A15" t="s">
        <v>9</v>
      </c>
      <c r="C15">
        <f t="shared" ref="C15:I15" si="74">C11+C13</f>
        <v>0</v>
      </c>
      <c r="D15">
        <f t="shared" si="74"/>
        <v>0.15000000000000002</v>
      </c>
      <c r="E15">
        <f t="shared" si="74"/>
        <v>0.55000000000000004</v>
      </c>
      <c r="F15">
        <f t="shared" si="74"/>
        <v>0.7</v>
      </c>
      <c r="G15">
        <f t="shared" si="74"/>
        <v>0.45999999999999996</v>
      </c>
      <c r="H15">
        <f t="shared" si="74"/>
        <v>0.65</v>
      </c>
      <c r="I15">
        <f t="shared" si="74"/>
        <v>0.8</v>
      </c>
      <c r="L15">
        <f t="shared" ref="L15:T16" si="75">L11+L13</f>
        <v>0</v>
      </c>
      <c r="M15">
        <f>M11+M13</f>
        <v>0.05</v>
      </c>
      <c r="N15">
        <f t="shared" si="75"/>
        <v>0.55000000000000004</v>
      </c>
      <c r="O15">
        <f t="shared" si="75"/>
        <v>0.95</v>
      </c>
      <c r="P15">
        <f t="shared" si="75"/>
        <v>0.9</v>
      </c>
      <c r="Q15">
        <f t="shared" si="75"/>
        <v>0.6</v>
      </c>
      <c r="R15">
        <f t="shared" si="75"/>
        <v>1.1000000000000001</v>
      </c>
      <c r="S15">
        <f t="shared" si="75"/>
        <v>0.55000000000000004</v>
      </c>
      <c r="T15">
        <f t="shared" si="75"/>
        <v>0.6</v>
      </c>
      <c r="W15">
        <f t="shared" ref="W15:AE15" si="76">W11+W13</f>
        <v>0</v>
      </c>
      <c r="X15">
        <f t="shared" si="76"/>
        <v>0.05</v>
      </c>
      <c r="Y15">
        <f t="shared" si="76"/>
        <v>0.15000000000000002</v>
      </c>
      <c r="Z15">
        <f t="shared" si="76"/>
        <v>0.85000000000000009</v>
      </c>
      <c r="AA15">
        <f t="shared" si="76"/>
        <v>1.5</v>
      </c>
      <c r="AB15">
        <f t="shared" si="76"/>
        <v>0.7</v>
      </c>
      <c r="AC15">
        <f t="shared" si="76"/>
        <v>2.2999999999999998</v>
      </c>
      <c r="AD15">
        <f t="shared" si="76"/>
        <v>0.7</v>
      </c>
      <c r="AE15">
        <f t="shared" si="76"/>
        <v>0.8</v>
      </c>
      <c r="AH15">
        <f t="shared" ref="AH15:AQ15" si="77">AH11+AH13</f>
        <v>0</v>
      </c>
      <c r="AI15">
        <f t="shared" si="77"/>
        <v>0.05</v>
      </c>
      <c r="AJ15">
        <f t="shared" si="77"/>
        <v>0.15000000000000002</v>
      </c>
      <c r="AK15">
        <f t="shared" si="77"/>
        <v>0.30000000000000004</v>
      </c>
      <c r="AL15">
        <f t="shared" si="77"/>
        <v>0.5</v>
      </c>
      <c r="AM15">
        <f t="shared" si="77"/>
        <v>0.7</v>
      </c>
      <c r="AN15">
        <f t="shared" si="77"/>
        <v>0.5</v>
      </c>
      <c r="AO15">
        <f t="shared" si="77"/>
        <v>0.8</v>
      </c>
      <c r="AP15">
        <f t="shared" si="77"/>
        <v>1.04</v>
      </c>
      <c r="AQ15">
        <f t="shared" si="77"/>
        <v>0.8</v>
      </c>
      <c r="AR15">
        <f>AR11+AR13</f>
        <v>0.7</v>
      </c>
      <c r="AU15">
        <f t="shared" ref="AU15:BA16" si="78">AU11+AU13</f>
        <v>0</v>
      </c>
      <c r="AV15">
        <f t="shared" si="78"/>
        <v>0.05</v>
      </c>
      <c r="AW15">
        <f t="shared" si="78"/>
        <v>0.25</v>
      </c>
      <c r="AX15">
        <f t="shared" si="78"/>
        <v>0.7</v>
      </c>
      <c r="AY15">
        <f t="shared" si="78"/>
        <v>0.6</v>
      </c>
      <c r="AZ15">
        <f t="shared" si="78"/>
        <v>1.3</v>
      </c>
      <c r="BA15">
        <f t="shared" si="78"/>
        <v>0.7</v>
      </c>
      <c r="BD15">
        <f t="shared" ref="BD15:BK16" si="79">BD11+BD13</f>
        <v>0</v>
      </c>
      <c r="BE15">
        <f t="shared" si="79"/>
        <v>0.25</v>
      </c>
      <c r="BF15">
        <f t="shared" si="79"/>
        <v>0.55000000000000004</v>
      </c>
      <c r="BG15">
        <f t="shared" si="79"/>
        <v>0.7</v>
      </c>
      <c r="BH15">
        <f t="shared" si="79"/>
        <v>0.9</v>
      </c>
      <c r="BI15">
        <f t="shared" si="79"/>
        <v>0.9</v>
      </c>
      <c r="BJ15">
        <f t="shared" si="79"/>
        <v>0.6</v>
      </c>
      <c r="BK15">
        <f t="shared" si="79"/>
        <v>0.8</v>
      </c>
      <c r="BO15">
        <f t="shared" ref="BO15:BW15" si="80">BO11+BO13</f>
        <v>0</v>
      </c>
      <c r="BP15">
        <f t="shared" si="80"/>
        <v>0.05</v>
      </c>
      <c r="BQ15">
        <f t="shared" si="80"/>
        <v>0.25</v>
      </c>
      <c r="BR15">
        <f t="shared" si="80"/>
        <v>0.8</v>
      </c>
      <c r="BS15">
        <f t="shared" si="80"/>
        <v>0.65</v>
      </c>
      <c r="BT15">
        <f t="shared" si="80"/>
        <v>1</v>
      </c>
      <c r="BU15">
        <f t="shared" si="80"/>
        <v>0.67</v>
      </c>
      <c r="BV15">
        <f t="shared" si="80"/>
        <v>0.7</v>
      </c>
      <c r="BW15">
        <f t="shared" si="80"/>
        <v>0.7</v>
      </c>
      <c r="BZ15">
        <f t="shared" ref="BZ15:CE16" si="81">BZ11+BZ13</f>
        <v>0</v>
      </c>
      <c r="CA15">
        <f t="shared" si="81"/>
        <v>0.25</v>
      </c>
      <c r="CB15">
        <f t="shared" si="81"/>
        <v>0.85000000000000009</v>
      </c>
      <c r="CC15">
        <f t="shared" si="81"/>
        <v>1.5</v>
      </c>
      <c r="CD15">
        <f t="shared" ref="CD15" si="82">CD11+CD13</f>
        <v>0.7</v>
      </c>
      <c r="CE15">
        <f t="shared" si="81"/>
        <v>1.1000000000000001</v>
      </c>
      <c r="CH15">
        <f t="shared" ref="CH15:CJ16" si="83">CH11+CH13</f>
        <v>0</v>
      </c>
      <c r="CI15">
        <f t="shared" si="83"/>
        <v>0.1</v>
      </c>
      <c r="CJ15">
        <f t="shared" si="83"/>
        <v>0.1</v>
      </c>
      <c r="CK15">
        <f t="shared" ref="CK15:CT16" si="84">CK11+CK13</f>
        <v>0.79999999999999993</v>
      </c>
      <c r="CL15">
        <f t="shared" si="84"/>
        <v>0.7</v>
      </c>
      <c r="CM15">
        <f t="shared" si="84"/>
        <v>3.1</v>
      </c>
      <c r="CN15">
        <f t="shared" si="84"/>
        <v>1.4</v>
      </c>
      <c r="CO15">
        <f t="shared" si="84"/>
        <v>0.8</v>
      </c>
      <c r="CP15">
        <f t="shared" si="84"/>
        <v>1.5</v>
      </c>
      <c r="CQ15">
        <f t="shared" ref="CQ15" si="85">CQ11+CQ13</f>
        <v>0.8</v>
      </c>
      <c r="CR15">
        <f t="shared" si="84"/>
        <v>0.8</v>
      </c>
      <c r="CS15">
        <f t="shared" ref="CS15" si="86">CS11+CS13</f>
        <v>3.5</v>
      </c>
      <c r="CT15">
        <f t="shared" si="84"/>
        <v>1.05</v>
      </c>
      <c r="CW15">
        <f t="shared" ref="CW15:DE15" si="87">CW11+CW13</f>
        <v>0</v>
      </c>
      <c r="CX15">
        <f t="shared" si="87"/>
        <v>0.35</v>
      </c>
      <c r="CY15">
        <f t="shared" si="87"/>
        <v>0.35</v>
      </c>
      <c r="CZ15">
        <f t="shared" si="87"/>
        <v>0.4</v>
      </c>
      <c r="DA15">
        <f t="shared" si="87"/>
        <v>0.5</v>
      </c>
      <c r="DB15">
        <f t="shared" si="87"/>
        <v>0.8</v>
      </c>
      <c r="DC15">
        <f t="shared" si="87"/>
        <v>0.7</v>
      </c>
      <c r="DD15">
        <f t="shared" si="87"/>
        <v>0.65</v>
      </c>
      <c r="DE15">
        <f t="shared" si="87"/>
        <v>0.8</v>
      </c>
      <c r="DH15">
        <f>DH11+DH13</f>
        <v>0</v>
      </c>
      <c r="DI15">
        <v>0.2</v>
      </c>
      <c r="DJ15">
        <f t="shared" ref="DJ15:DS15" si="88">DJ11+DJ13</f>
        <v>0.25</v>
      </c>
      <c r="DK15">
        <f t="shared" si="88"/>
        <v>1.2</v>
      </c>
      <c r="DL15">
        <f t="shared" si="88"/>
        <v>1.4</v>
      </c>
      <c r="DM15">
        <f t="shared" si="88"/>
        <v>1.9</v>
      </c>
      <c r="DN15">
        <f t="shared" si="88"/>
        <v>0.9</v>
      </c>
      <c r="DO15">
        <f t="shared" si="88"/>
        <v>0.7</v>
      </c>
      <c r="DP15">
        <f t="shared" si="88"/>
        <v>0.8</v>
      </c>
      <c r="DQ15">
        <f t="shared" si="88"/>
        <v>0.95</v>
      </c>
      <c r="DR15">
        <f t="shared" si="88"/>
        <v>1.1499999999999999</v>
      </c>
      <c r="DS15">
        <f t="shared" si="88"/>
        <v>1.1499999999999999</v>
      </c>
      <c r="DU15">
        <f t="shared" ref="DU15:DW16" si="89">DU11+DU13</f>
        <v>0</v>
      </c>
      <c r="DV15">
        <f t="shared" si="89"/>
        <v>0.05</v>
      </c>
      <c r="DW15">
        <f t="shared" si="89"/>
        <v>0.55000000000000004</v>
      </c>
      <c r="DX15">
        <f t="shared" ref="DX15:EC16" si="90">DX11+DX13</f>
        <v>0.30000000000000004</v>
      </c>
      <c r="DY15">
        <f t="shared" si="90"/>
        <v>0.7</v>
      </c>
      <c r="DZ15">
        <f t="shared" si="90"/>
        <v>0.7</v>
      </c>
      <c r="EA15">
        <f t="shared" si="90"/>
        <v>0.95</v>
      </c>
      <c r="EB15">
        <f t="shared" si="90"/>
        <v>1</v>
      </c>
      <c r="EC15">
        <f t="shared" si="90"/>
        <v>0.89999999999999991</v>
      </c>
      <c r="EF15">
        <f t="shared" ref="EF15:EM15" si="91">EF11+EF13</f>
        <v>0</v>
      </c>
      <c r="EG15">
        <f t="shared" si="91"/>
        <v>0.55000000000000004</v>
      </c>
      <c r="EH15">
        <f t="shared" si="91"/>
        <v>1.05</v>
      </c>
      <c r="EI15">
        <f t="shared" si="91"/>
        <v>0.8</v>
      </c>
      <c r="EJ15">
        <f t="shared" si="91"/>
        <v>0.7</v>
      </c>
      <c r="EK15">
        <f t="shared" si="91"/>
        <v>0.9</v>
      </c>
      <c r="EL15">
        <f t="shared" si="91"/>
        <v>0.57000000000000006</v>
      </c>
      <c r="EM15">
        <f t="shared" si="91"/>
        <v>0.77</v>
      </c>
      <c r="EP15">
        <f t="shared" ref="EP15:EX15" si="92">EP11+EP13</f>
        <v>0</v>
      </c>
      <c r="EQ15">
        <f t="shared" si="92"/>
        <v>0.55000000000000004</v>
      </c>
      <c r="ER15">
        <f t="shared" si="92"/>
        <v>0.85000000000000009</v>
      </c>
      <c r="ES15">
        <f t="shared" si="92"/>
        <v>0.9</v>
      </c>
      <c r="ET15">
        <f t="shared" si="92"/>
        <v>0.7</v>
      </c>
      <c r="EU15">
        <f t="shared" si="92"/>
        <v>0.6</v>
      </c>
      <c r="EV15">
        <f t="shared" si="92"/>
        <v>0.6</v>
      </c>
      <c r="EW15">
        <f t="shared" si="92"/>
        <v>0.7</v>
      </c>
      <c r="EX15">
        <f t="shared" si="92"/>
        <v>0.7</v>
      </c>
      <c r="FA15">
        <f t="shared" ref="FA15:FI15" si="93">FA11+FA13</f>
        <v>0</v>
      </c>
      <c r="FB15">
        <f t="shared" si="93"/>
        <v>0.55000000000000004</v>
      </c>
      <c r="FC15">
        <f t="shared" si="93"/>
        <v>0.55000000000000004</v>
      </c>
      <c r="FD15">
        <f t="shared" si="93"/>
        <v>0.75</v>
      </c>
      <c r="FE15">
        <f t="shared" si="93"/>
        <v>0.6</v>
      </c>
      <c r="FF15">
        <f t="shared" si="93"/>
        <v>0.52</v>
      </c>
      <c r="FG15">
        <f t="shared" si="93"/>
        <v>0.8</v>
      </c>
      <c r="FH15">
        <f t="shared" si="93"/>
        <v>1.05</v>
      </c>
      <c r="FI15">
        <f t="shared" si="93"/>
        <v>0.78</v>
      </c>
      <c r="FK15">
        <f>FK11+FK13</f>
        <v>0</v>
      </c>
      <c r="FL15">
        <f>FL11+FL13</f>
        <v>0.35</v>
      </c>
      <c r="FN15">
        <f t="shared" ref="FN15:FQ16" si="94">FN11+FN13</f>
        <v>0.30000000000000004</v>
      </c>
      <c r="FO15">
        <f t="shared" si="94"/>
        <v>0.9</v>
      </c>
      <c r="FP15">
        <f t="shared" si="94"/>
        <v>1.4</v>
      </c>
      <c r="FQ15">
        <f t="shared" si="94"/>
        <v>0.9</v>
      </c>
      <c r="FT15">
        <f>FT11+FT13</f>
        <v>0</v>
      </c>
      <c r="FV15">
        <f t="shared" ref="FV15:FZ16" si="95">FV11+FV13</f>
        <v>0.35</v>
      </c>
      <c r="FW15">
        <f t="shared" si="95"/>
        <v>1.25</v>
      </c>
      <c r="FX15">
        <f t="shared" si="95"/>
        <v>0.7</v>
      </c>
      <c r="FY15">
        <f t="shared" si="95"/>
        <v>0.95</v>
      </c>
      <c r="FZ15">
        <f t="shared" si="95"/>
        <v>0.55000000000000004</v>
      </c>
      <c r="GC15">
        <f t="shared" ref="GC15:GJ15" si="96">GC11+GC13</f>
        <v>0</v>
      </c>
      <c r="GE15">
        <f t="shared" si="96"/>
        <v>0.35</v>
      </c>
      <c r="GF15">
        <f t="shared" si="96"/>
        <v>2.9</v>
      </c>
      <c r="GG15">
        <f t="shared" si="96"/>
        <v>1.25</v>
      </c>
      <c r="GH15">
        <f t="shared" si="96"/>
        <v>0.6</v>
      </c>
      <c r="GI15">
        <f t="shared" si="96"/>
        <v>0.55000000000000004</v>
      </c>
      <c r="GJ15">
        <f t="shared" si="96"/>
        <v>0.9</v>
      </c>
    </row>
    <row r="16" spans="1:194" x14ac:dyDescent="0.25">
      <c r="A16" t="s">
        <v>10</v>
      </c>
      <c r="C16">
        <f t="shared" ref="C16:I16" si="97">C12+C14</f>
        <v>0</v>
      </c>
      <c r="D16">
        <f t="shared" si="97"/>
        <v>0.15000000000000002</v>
      </c>
      <c r="E16">
        <f t="shared" si="97"/>
        <v>0.55000000000000004</v>
      </c>
      <c r="F16">
        <f t="shared" si="97"/>
        <v>0.5</v>
      </c>
      <c r="G16">
        <f t="shared" si="97"/>
        <v>0.74</v>
      </c>
      <c r="H16">
        <f t="shared" si="97"/>
        <v>0.65</v>
      </c>
      <c r="I16">
        <f t="shared" si="97"/>
        <v>1</v>
      </c>
      <c r="L16">
        <f t="shared" si="75"/>
        <v>0</v>
      </c>
      <c r="M16">
        <f>M12+M14</f>
        <v>0.05</v>
      </c>
      <c r="N16">
        <f t="shared" si="75"/>
        <v>0.55000000000000004</v>
      </c>
      <c r="O16">
        <f t="shared" si="75"/>
        <v>0.4</v>
      </c>
      <c r="P16">
        <f t="shared" si="75"/>
        <v>0.7</v>
      </c>
      <c r="Q16">
        <f t="shared" si="75"/>
        <v>0.6</v>
      </c>
      <c r="R16">
        <f t="shared" si="75"/>
        <v>1.2</v>
      </c>
      <c r="S16">
        <f t="shared" si="75"/>
        <v>0.55000000000000004</v>
      </c>
      <c r="T16">
        <f t="shared" si="75"/>
        <v>0.55000000000000004</v>
      </c>
      <c r="W16">
        <f t="shared" ref="W16:AE16" si="98">W12+W14</f>
        <v>0</v>
      </c>
      <c r="X16">
        <f t="shared" si="98"/>
        <v>0.05</v>
      </c>
      <c r="Y16">
        <f t="shared" si="98"/>
        <v>0.15000000000000002</v>
      </c>
      <c r="Z16">
        <f t="shared" si="98"/>
        <v>0.75</v>
      </c>
      <c r="AA16">
        <f t="shared" si="98"/>
        <v>1.5</v>
      </c>
      <c r="AB16">
        <f t="shared" si="98"/>
        <v>0.7</v>
      </c>
      <c r="AC16">
        <f t="shared" si="98"/>
        <v>1</v>
      </c>
      <c r="AD16">
        <f t="shared" si="98"/>
        <v>0.7</v>
      </c>
      <c r="AE16">
        <f t="shared" si="98"/>
        <v>1.5</v>
      </c>
      <c r="AH16">
        <f t="shared" ref="AH16:AQ16" si="99">AH12+AH14</f>
        <v>0</v>
      </c>
      <c r="AI16">
        <f t="shared" si="99"/>
        <v>0.05</v>
      </c>
      <c r="AJ16">
        <f t="shared" si="99"/>
        <v>0.15000000000000002</v>
      </c>
      <c r="AK16">
        <f t="shared" si="99"/>
        <v>0.5</v>
      </c>
      <c r="AL16">
        <f t="shared" si="99"/>
        <v>0.95</v>
      </c>
      <c r="AM16">
        <f t="shared" si="99"/>
        <v>0.9</v>
      </c>
      <c r="AN16">
        <f t="shared" si="99"/>
        <v>0.7</v>
      </c>
      <c r="AO16">
        <f t="shared" si="99"/>
        <v>1</v>
      </c>
      <c r="AP16">
        <f t="shared" si="99"/>
        <v>0.66</v>
      </c>
      <c r="AQ16">
        <f t="shared" si="99"/>
        <v>0.8</v>
      </c>
      <c r="AR16">
        <f>AR12+AR14</f>
        <v>1</v>
      </c>
      <c r="AU16">
        <f t="shared" si="78"/>
        <v>0</v>
      </c>
      <c r="AV16">
        <f t="shared" si="78"/>
        <v>0.05</v>
      </c>
      <c r="AW16">
        <f t="shared" si="78"/>
        <v>0.25</v>
      </c>
      <c r="AX16">
        <f t="shared" si="78"/>
        <v>0.7</v>
      </c>
      <c r="AY16">
        <f t="shared" si="78"/>
        <v>0.6</v>
      </c>
      <c r="AZ16">
        <f t="shared" si="78"/>
        <v>1.1000000000000001</v>
      </c>
      <c r="BA16">
        <f t="shared" si="78"/>
        <v>0.8</v>
      </c>
      <c r="BD16">
        <f t="shared" si="79"/>
        <v>0</v>
      </c>
      <c r="BE16">
        <f t="shared" si="79"/>
        <v>0.55000000000000004</v>
      </c>
      <c r="BF16">
        <f t="shared" si="79"/>
        <v>0.55000000000000004</v>
      </c>
      <c r="BG16">
        <f t="shared" si="79"/>
        <v>1</v>
      </c>
      <c r="BH16">
        <f t="shared" si="79"/>
        <v>1.1000000000000001</v>
      </c>
      <c r="BI16">
        <f t="shared" si="79"/>
        <v>1</v>
      </c>
      <c r="BJ16">
        <f t="shared" si="79"/>
        <v>0.6</v>
      </c>
      <c r="BK16">
        <f t="shared" si="79"/>
        <v>1.5</v>
      </c>
      <c r="BO16">
        <f t="shared" ref="BO16:BW16" si="100">BO12+BO14</f>
        <v>0</v>
      </c>
      <c r="BP16">
        <f t="shared" si="100"/>
        <v>0.05</v>
      </c>
      <c r="BQ16">
        <f t="shared" si="100"/>
        <v>0.25</v>
      </c>
      <c r="BR16">
        <f t="shared" si="100"/>
        <v>0.9</v>
      </c>
      <c r="BS16">
        <f t="shared" si="100"/>
        <v>0.65</v>
      </c>
      <c r="BT16">
        <f t="shared" si="100"/>
        <v>0.8</v>
      </c>
      <c r="BU16">
        <f t="shared" si="100"/>
        <v>0.63</v>
      </c>
      <c r="BV16">
        <f t="shared" si="100"/>
        <v>0.7</v>
      </c>
      <c r="BW16">
        <f t="shared" si="100"/>
        <v>0.7</v>
      </c>
      <c r="BZ16">
        <f t="shared" si="81"/>
        <v>0</v>
      </c>
      <c r="CA16">
        <f t="shared" si="81"/>
        <v>0.25</v>
      </c>
      <c r="CB16">
        <f t="shared" si="81"/>
        <v>0.55000000000000004</v>
      </c>
      <c r="CC16">
        <f t="shared" si="81"/>
        <v>2.5</v>
      </c>
      <c r="CD16">
        <f t="shared" ref="CD16" si="101">CD12+CD14</f>
        <v>0.8</v>
      </c>
      <c r="CE16">
        <f t="shared" si="81"/>
        <v>1.5</v>
      </c>
      <c r="CH16">
        <f t="shared" si="83"/>
        <v>0</v>
      </c>
      <c r="CI16">
        <f t="shared" si="83"/>
        <v>0.1</v>
      </c>
      <c r="CJ16">
        <f t="shared" si="83"/>
        <v>0.1</v>
      </c>
      <c r="CK16">
        <f t="shared" si="84"/>
        <v>1.3</v>
      </c>
      <c r="CL16">
        <f t="shared" si="84"/>
        <v>1</v>
      </c>
      <c r="CM16">
        <f t="shared" si="84"/>
        <v>1.8</v>
      </c>
      <c r="CN16">
        <f t="shared" si="84"/>
        <v>0.95</v>
      </c>
      <c r="CO16">
        <f t="shared" si="84"/>
        <v>0.7</v>
      </c>
      <c r="CP16">
        <f t="shared" si="84"/>
        <v>1.5</v>
      </c>
      <c r="CQ16">
        <f t="shared" ref="CQ16" si="102">CQ12+CQ14</f>
        <v>0.85</v>
      </c>
      <c r="CR16">
        <f t="shared" si="84"/>
        <v>0.85</v>
      </c>
      <c r="CS16">
        <f t="shared" ref="CS16" si="103">CS12+CS14</f>
        <v>2.5</v>
      </c>
      <c r="CT16">
        <f t="shared" si="84"/>
        <v>1.65</v>
      </c>
      <c r="CW16">
        <f t="shared" ref="CW16:DE16" si="104">CW12+CW14</f>
        <v>0</v>
      </c>
      <c r="CX16">
        <f t="shared" si="104"/>
        <v>0.35</v>
      </c>
      <c r="CY16">
        <f t="shared" si="104"/>
        <v>0.35</v>
      </c>
      <c r="CZ16">
        <f t="shared" si="104"/>
        <v>0.6</v>
      </c>
      <c r="DA16">
        <f t="shared" si="104"/>
        <v>0.5</v>
      </c>
      <c r="DB16">
        <f t="shared" si="104"/>
        <v>0.8</v>
      </c>
      <c r="DC16">
        <f t="shared" si="104"/>
        <v>1</v>
      </c>
      <c r="DD16">
        <f t="shared" si="104"/>
        <v>0.75</v>
      </c>
      <c r="DE16">
        <f t="shared" si="104"/>
        <v>0.9</v>
      </c>
      <c r="DH16">
        <f>DH12+DH14</f>
        <v>0</v>
      </c>
      <c r="DI16">
        <v>0.3</v>
      </c>
      <c r="DJ16">
        <f t="shared" ref="DJ16:DS16" si="105">DJ12+DJ14</f>
        <v>0.35</v>
      </c>
      <c r="DK16">
        <f t="shared" si="105"/>
        <v>1.1000000000000001</v>
      </c>
      <c r="DL16">
        <f t="shared" si="105"/>
        <v>0.95</v>
      </c>
      <c r="DM16">
        <f t="shared" si="105"/>
        <v>1.3</v>
      </c>
      <c r="DN16">
        <f t="shared" si="105"/>
        <v>1.5</v>
      </c>
      <c r="DO16">
        <f t="shared" si="105"/>
        <v>1.5</v>
      </c>
      <c r="DP16">
        <f t="shared" si="105"/>
        <v>0.9</v>
      </c>
      <c r="DQ16">
        <f t="shared" si="105"/>
        <v>1.05</v>
      </c>
      <c r="DR16">
        <f t="shared" si="105"/>
        <v>1.75</v>
      </c>
      <c r="DS16">
        <f t="shared" si="105"/>
        <v>1.75</v>
      </c>
      <c r="DU16">
        <f t="shared" si="89"/>
        <v>0</v>
      </c>
      <c r="DV16">
        <f t="shared" si="89"/>
        <v>0.05</v>
      </c>
      <c r="DW16">
        <f t="shared" si="89"/>
        <v>0.55000000000000004</v>
      </c>
      <c r="DX16">
        <f t="shared" si="90"/>
        <v>0.6</v>
      </c>
      <c r="DY16">
        <f t="shared" si="90"/>
        <v>0.8</v>
      </c>
      <c r="DZ16">
        <f t="shared" si="90"/>
        <v>0.8</v>
      </c>
      <c r="EA16">
        <f t="shared" si="90"/>
        <v>1.75</v>
      </c>
      <c r="EB16">
        <f t="shared" si="90"/>
        <v>0.7</v>
      </c>
      <c r="EC16">
        <f t="shared" si="90"/>
        <v>1</v>
      </c>
      <c r="EF16">
        <f t="shared" ref="EF16:EM16" si="106">EF12+EF14</f>
        <v>0</v>
      </c>
      <c r="EG16">
        <f t="shared" si="106"/>
        <v>0.55000000000000004</v>
      </c>
      <c r="EH16">
        <f t="shared" si="106"/>
        <v>0.55000000000000004</v>
      </c>
      <c r="EI16">
        <f t="shared" si="106"/>
        <v>0.9</v>
      </c>
      <c r="EJ16">
        <f t="shared" si="106"/>
        <v>1.5</v>
      </c>
      <c r="EK16">
        <f t="shared" si="106"/>
        <v>0.9</v>
      </c>
      <c r="EL16">
        <f t="shared" si="106"/>
        <v>0.63</v>
      </c>
      <c r="EM16">
        <f t="shared" si="106"/>
        <v>0.83000000000000007</v>
      </c>
      <c r="EP16">
        <f t="shared" ref="EP16:EX16" si="107">EP12+EP14</f>
        <v>0</v>
      </c>
      <c r="EQ16">
        <f t="shared" si="107"/>
        <v>0.35</v>
      </c>
      <c r="ER16">
        <f t="shared" si="107"/>
        <v>0.35</v>
      </c>
      <c r="ES16">
        <f t="shared" si="107"/>
        <v>0.8</v>
      </c>
      <c r="ET16">
        <f t="shared" si="107"/>
        <v>1</v>
      </c>
      <c r="EU16">
        <f t="shared" si="107"/>
        <v>0.55000000000000004</v>
      </c>
      <c r="EV16">
        <f t="shared" si="107"/>
        <v>0.6</v>
      </c>
      <c r="EW16">
        <f t="shared" si="107"/>
        <v>0.8</v>
      </c>
      <c r="EX16">
        <f t="shared" si="107"/>
        <v>0.8</v>
      </c>
      <c r="FA16">
        <f t="shared" ref="FA16:FI16" si="108">FA12+FA14</f>
        <v>0</v>
      </c>
      <c r="FB16">
        <f t="shared" si="108"/>
        <v>0.35</v>
      </c>
      <c r="FC16">
        <f t="shared" si="108"/>
        <v>0.55000000000000004</v>
      </c>
      <c r="FD16">
        <f t="shared" si="108"/>
        <v>0.95</v>
      </c>
      <c r="FE16">
        <f t="shared" si="108"/>
        <v>0.6</v>
      </c>
      <c r="FF16">
        <f t="shared" si="108"/>
        <v>0.57999999999999996</v>
      </c>
      <c r="FG16">
        <f t="shared" si="108"/>
        <v>0.9</v>
      </c>
      <c r="FH16">
        <f t="shared" si="108"/>
        <v>1.05</v>
      </c>
      <c r="FI16">
        <f t="shared" si="108"/>
        <v>0.82000000000000006</v>
      </c>
      <c r="FK16">
        <f>FK12+FK14</f>
        <v>0</v>
      </c>
      <c r="FL16">
        <f>FL12+FL14</f>
        <v>0.35</v>
      </c>
      <c r="FN16">
        <f t="shared" si="94"/>
        <v>0.4</v>
      </c>
      <c r="FO16">
        <f t="shared" si="94"/>
        <v>1.5</v>
      </c>
      <c r="FP16">
        <f t="shared" si="94"/>
        <v>0.95</v>
      </c>
      <c r="FQ16">
        <f t="shared" si="94"/>
        <v>1.5</v>
      </c>
      <c r="FT16">
        <f>FT12+FT14</f>
        <v>0</v>
      </c>
      <c r="FV16">
        <f t="shared" si="95"/>
        <v>0.35</v>
      </c>
      <c r="FW16">
        <f t="shared" si="95"/>
        <v>1.1000000000000001</v>
      </c>
      <c r="FX16">
        <f t="shared" si="95"/>
        <v>0.6</v>
      </c>
      <c r="FY16">
        <f t="shared" si="95"/>
        <v>1</v>
      </c>
      <c r="FZ16">
        <f t="shared" si="95"/>
        <v>0.55000000000000004</v>
      </c>
      <c r="GC16">
        <f t="shared" ref="GC16:GJ16" si="109">GC12+GC14</f>
        <v>0</v>
      </c>
      <c r="GE16">
        <f t="shared" si="109"/>
        <v>0.35</v>
      </c>
      <c r="GF16">
        <f t="shared" si="109"/>
        <v>1.7</v>
      </c>
      <c r="GG16">
        <f t="shared" si="109"/>
        <v>0.8</v>
      </c>
      <c r="GH16">
        <f t="shared" si="109"/>
        <v>0.6</v>
      </c>
      <c r="GI16">
        <f t="shared" si="109"/>
        <v>0.55000000000000004</v>
      </c>
      <c r="GJ16">
        <f t="shared" si="109"/>
        <v>1.5</v>
      </c>
    </row>
    <row r="17" spans="1:192" x14ac:dyDescent="0.25">
      <c r="A17" t="s">
        <v>11</v>
      </c>
      <c r="C17">
        <v>0</v>
      </c>
      <c r="D17">
        <v>0</v>
      </c>
      <c r="E17">
        <v>0</v>
      </c>
      <c r="F17">
        <v>100</v>
      </c>
      <c r="G17">
        <v>50</v>
      </c>
      <c r="H17">
        <v>150</v>
      </c>
      <c r="I17">
        <v>500</v>
      </c>
      <c r="L17">
        <v>0</v>
      </c>
      <c r="M17">
        <v>0</v>
      </c>
      <c r="N17">
        <v>50</v>
      </c>
      <c r="O17">
        <v>75</v>
      </c>
      <c r="P17">
        <v>100</v>
      </c>
      <c r="Q17">
        <v>150</v>
      </c>
      <c r="R17">
        <v>174</v>
      </c>
      <c r="S17">
        <v>100</v>
      </c>
      <c r="T17">
        <v>150</v>
      </c>
      <c r="W17">
        <v>0</v>
      </c>
      <c r="X17">
        <v>0</v>
      </c>
      <c r="Y17">
        <v>0</v>
      </c>
      <c r="Z17">
        <v>50</v>
      </c>
      <c r="AA17">
        <v>75</v>
      </c>
      <c r="AB17">
        <v>50</v>
      </c>
      <c r="AC17">
        <v>50</v>
      </c>
      <c r="AD17">
        <v>50</v>
      </c>
      <c r="AE17">
        <v>50</v>
      </c>
      <c r="AH17">
        <v>0</v>
      </c>
      <c r="AI17">
        <v>0</v>
      </c>
      <c r="AJ17">
        <v>25</v>
      </c>
      <c r="AK17">
        <v>75</v>
      </c>
      <c r="AL17">
        <v>100</v>
      </c>
      <c r="AM17">
        <v>75</v>
      </c>
      <c r="AN17">
        <v>75</v>
      </c>
      <c r="AO17">
        <v>75</v>
      </c>
      <c r="AP17">
        <v>75</v>
      </c>
      <c r="AQ17">
        <v>75</v>
      </c>
      <c r="AR17">
        <v>50</v>
      </c>
      <c r="AU17">
        <v>0</v>
      </c>
      <c r="AV17">
        <v>0</v>
      </c>
      <c r="AW17">
        <v>0</v>
      </c>
      <c r="AX17">
        <v>150</v>
      </c>
      <c r="AY17">
        <v>10</v>
      </c>
      <c r="AZ17">
        <v>300</v>
      </c>
      <c r="BA17">
        <v>100</v>
      </c>
      <c r="BD17">
        <v>0</v>
      </c>
      <c r="BE17">
        <v>0</v>
      </c>
      <c r="BF17">
        <v>0</v>
      </c>
      <c r="BG17">
        <v>50</v>
      </c>
      <c r="BH17">
        <v>50</v>
      </c>
      <c r="BI17">
        <v>50</v>
      </c>
      <c r="BJ17">
        <v>100</v>
      </c>
      <c r="BK17">
        <v>50</v>
      </c>
      <c r="BO17">
        <v>0</v>
      </c>
      <c r="BP17">
        <v>0</v>
      </c>
      <c r="BQ17">
        <v>0</v>
      </c>
      <c r="BR17">
        <v>200</v>
      </c>
      <c r="BS17">
        <v>200</v>
      </c>
      <c r="BT17">
        <v>200</v>
      </c>
      <c r="BU17">
        <v>100</v>
      </c>
      <c r="BV17">
        <v>200</v>
      </c>
      <c r="BW17">
        <v>400</v>
      </c>
      <c r="BZ17">
        <v>0</v>
      </c>
      <c r="CA17">
        <v>0</v>
      </c>
      <c r="CB17">
        <v>0</v>
      </c>
      <c r="CC17">
        <v>150</v>
      </c>
      <c r="CD17">
        <v>275</v>
      </c>
      <c r="CE17">
        <v>300</v>
      </c>
      <c r="CH17">
        <v>0</v>
      </c>
      <c r="CI17">
        <v>10</v>
      </c>
      <c r="CJ17">
        <v>20</v>
      </c>
      <c r="CK17">
        <v>100</v>
      </c>
      <c r="CL17">
        <v>100</v>
      </c>
      <c r="CM17">
        <v>600</v>
      </c>
      <c r="CN17">
        <v>600</v>
      </c>
      <c r="CO17">
        <v>1500</v>
      </c>
      <c r="CP17">
        <v>1500</v>
      </c>
      <c r="CQ17">
        <v>110</v>
      </c>
      <c r="CR17">
        <v>110</v>
      </c>
      <c r="CS17">
        <v>150</v>
      </c>
      <c r="CT17">
        <v>500</v>
      </c>
      <c r="CW17">
        <v>0</v>
      </c>
      <c r="CX17">
        <v>0</v>
      </c>
      <c r="CY17">
        <v>0</v>
      </c>
      <c r="CZ17">
        <v>250</v>
      </c>
      <c r="DA17">
        <v>250</v>
      </c>
      <c r="DB17">
        <v>200</v>
      </c>
      <c r="DC17">
        <v>50</v>
      </c>
      <c r="DD17">
        <v>500</v>
      </c>
      <c r="DE17">
        <v>100</v>
      </c>
      <c r="DH17">
        <v>0</v>
      </c>
      <c r="DI17">
        <v>0</v>
      </c>
      <c r="DJ17">
        <v>0</v>
      </c>
      <c r="DK17">
        <v>300</v>
      </c>
      <c r="DL17">
        <v>300</v>
      </c>
      <c r="DM17">
        <v>300</v>
      </c>
      <c r="DN17">
        <v>200</v>
      </c>
      <c r="DO17">
        <v>500</v>
      </c>
      <c r="DP17">
        <v>300</v>
      </c>
      <c r="DQ17">
        <v>130</v>
      </c>
      <c r="DR17">
        <v>90</v>
      </c>
      <c r="DS17">
        <v>150</v>
      </c>
      <c r="DU17">
        <v>0</v>
      </c>
      <c r="DV17">
        <v>0</v>
      </c>
      <c r="DW17">
        <v>0</v>
      </c>
      <c r="DX17">
        <v>300</v>
      </c>
      <c r="DY17">
        <v>300</v>
      </c>
      <c r="DZ17">
        <v>300</v>
      </c>
      <c r="EA17">
        <v>120</v>
      </c>
      <c r="EB17">
        <v>300</v>
      </c>
      <c r="EC17">
        <v>200</v>
      </c>
      <c r="EF17">
        <v>0</v>
      </c>
      <c r="EG17">
        <v>0</v>
      </c>
      <c r="EH17">
        <v>0</v>
      </c>
      <c r="EI17">
        <v>140</v>
      </c>
      <c r="EJ17">
        <v>50</v>
      </c>
      <c r="EK17">
        <v>100</v>
      </c>
      <c r="EL17">
        <v>210</v>
      </c>
      <c r="EM17">
        <v>150</v>
      </c>
      <c r="EP17">
        <v>0</v>
      </c>
      <c r="EQ17">
        <v>0</v>
      </c>
      <c r="ER17">
        <v>0</v>
      </c>
      <c r="ES17">
        <v>100</v>
      </c>
      <c r="ET17">
        <v>120</v>
      </c>
      <c r="EU17">
        <v>100</v>
      </c>
      <c r="EV17">
        <v>500</v>
      </c>
      <c r="EW17">
        <v>150</v>
      </c>
      <c r="EX17">
        <v>300</v>
      </c>
      <c r="FA17">
        <v>0</v>
      </c>
      <c r="FB17">
        <v>0</v>
      </c>
      <c r="FC17">
        <v>0</v>
      </c>
      <c r="FD17">
        <v>150</v>
      </c>
      <c r="FE17">
        <v>30</v>
      </c>
      <c r="FF17">
        <v>200</v>
      </c>
      <c r="FG17">
        <v>200</v>
      </c>
      <c r="FH17">
        <v>150</v>
      </c>
      <c r="FI17">
        <v>150</v>
      </c>
      <c r="FK17">
        <v>0</v>
      </c>
      <c r="FL17">
        <v>0</v>
      </c>
      <c r="FN17">
        <v>150</v>
      </c>
      <c r="FO17">
        <v>50</v>
      </c>
      <c r="FP17">
        <v>500</v>
      </c>
      <c r="FQ17">
        <v>500</v>
      </c>
      <c r="FT17">
        <v>0</v>
      </c>
      <c r="FV17">
        <v>0</v>
      </c>
      <c r="FW17">
        <v>150</v>
      </c>
      <c r="FX17">
        <v>150</v>
      </c>
      <c r="FY17">
        <v>150</v>
      </c>
      <c r="FZ17">
        <v>150</v>
      </c>
      <c r="GC17">
        <v>0</v>
      </c>
      <c r="GE17">
        <v>0</v>
      </c>
      <c r="GF17">
        <v>150</v>
      </c>
      <c r="GG17">
        <v>150</v>
      </c>
      <c r="GH17">
        <v>50</v>
      </c>
      <c r="GI17">
        <v>100</v>
      </c>
      <c r="GJ17">
        <v>100</v>
      </c>
    </row>
    <row r="18" spans="1:192" x14ac:dyDescent="0.25">
      <c r="DH18">
        <v>0</v>
      </c>
      <c r="DI18">
        <v>0.7</v>
      </c>
      <c r="DJ18">
        <v>0.9</v>
      </c>
      <c r="DK18">
        <v>1</v>
      </c>
      <c r="DL18">
        <v>1.1000000000000001</v>
      </c>
      <c r="DM18">
        <v>1.35</v>
      </c>
      <c r="DN18">
        <v>1.5</v>
      </c>
      <c r="DO18">
        <v>0.5</v>
      </c>
      <c r="DP18">
        <v>0.3</v>
      </c>
      <c r="DQ18">
        <v>0.15</v>
      </c>
      <c r="DR18">
        <v>0.1</v>
      </c>
      <c r="DS18">
        <v>0</v>
      </c>
    </row>
    <row r="19" spans="1:192" s="9" customFormat="1" x14ac:dyDescent="0.25">
      <c r="A19" s="9">
        <v>0.25</v>
      </c>
      <c r="L19" s="9" t="s">
        <v>25</v>
      </c>
      <c r="P19" s="9">
        <v>0.5</v>
      </c>
      <c r="Q19" s="9" t="s">
        <v>26</v>
      </c>
    </row>
    <row r="20" spans="1:192" s="9" customFormat="1" x14ac:dyDescent="0.25">
      <c r="A20" s="9" t="s">
        <v>32</v>
      </c>
      <c r="C20" s="9">
        <f>-(D3-C3)</f>
        <v>0</v>
      </c>
      <c r="D20" s="9">
        <f>-(E3-D3)</f>
        <v>0</v>
      </c>
      <c r="E20" s="9">
        <v>1.6</v>
      </c>
      <c r="F20" s="9">
        <v>0.4</v>
      </c>
      <c r="G20" s="9">
        <f>-(H3-G3)</f>
        <v>1.9</v>
      </c>
      <c r="H20" s="9">
        <f>-(I3-H3)</f>
        <v>0.5</v>
      </c>
      <c r="I20" s="9">
        <f>-(J3-I3)</f>
        <v>4</v>
      </c>
      <c r="L20" s="9">
        <f>-(M3-L3)</f>
        <v>0</v>
      </c>
      <c r="M20" s="9">
        <f>-(N3-M3)</f>
        <v>0</v>
      </c>
      <c r="N20" s="9">
        <v>1.95</v>
      </c>
      <c r="O20" s="9">
        <f t="shared" ref="O20:T20" si="110">-(P3-O3)</f>
        <v>0.25</v>
      </c>
      <c r="P20" s="9">
        <f t="shared" si="110"/>
        <v>0.15</v>
      </c>
      <c r="Q20" s="9">
        <f t="shared" si="110"/>
        <v>0.8</v>
      </c>
      <c r="R20" s="9">
        <f t="shared" si="110"/>
        <v>0.14999999999999991</v>
      </c>
      <c r="S20" s="9">
        <f t="shared" si="110"/>
        <v>0.25</v>
      </c>
      <c r="T20" s="9">
        <f t="shared" si="110"/>
        <v>4</v>
      </c>
      <c r="W20" s="9">
        <f t="shared" ref="W20:AE20" si="111">-(X3-W3)</f>
        <v>0.40000000000000013</v>
      </c>
      <c r="X20" s="9">
        <f t="shared" si="111"/>
        <v>0</v>
      </c>
      <c r="Y20" s="9">
        <f t="shared" si="111"/>
        <v>0.14999999999999991</v>
      </c>
      <c r="Z20" s="9">
        <f t="shared" si="111"/>
        <v>0.35000000000000003</v>
      </c>
      <c r="AA20" s="9">
        <f t="shared" si="111"/>
        <v>0.65</v>
      </c>
      <c r="AB20" s="9">
        <f t="shared" si="111"/>
        <v>0.64999999999999991</v>
      </c>
      <c r="AC20" s="9">
        <f t="shared" si="111"/>
        <v>0.15000000000000002</v>
      </c>
      <c r="AD20" s="9">
        <f t="shared" si="111"/>
        <v>0.8</v>
      </c>
      <c r="AE20" s="9">
        <f t="shared" si="111"/>
        <v>3.7</v>
      </c>
      <c r="AH20" s="9">
        <f t="shared" ref="AH20:AR20" si="112">-(AI3-AH3)</f>
        <v>0.25</v>
      </c>
      <c r="AI20" s="9">
        <f t="shared" si="112"/>
        <v>0</v>
      </c>
      <c r="AJ20" s="9">
        <f t="shared" si="112"/>
        <v>0.44999999999999996</v>
      </c>
      <c r="AK20" s="9">
        <f t="shared" si="112"/>
        <v>9.9999999999999978E-2</v>
      </c>
      <c r="AL20" s="9">
        <f t="shared" si="112"/>
        <v>0.2</v>
      </c>
      <c r="AM20" s="9">
        <f t="shared" si="112"/>
        <v>0.2</v>
      </c>
      <c r="AN20" s="9">
        <f t="shared" si="112"/>
        <v>0.1</v>
      </c>
      <c r="AO20" s="9">
        <v>0.6</v>
      </c>
      <c r="AP20" s="9">
        <f t="shared" si="112"/>
        <v>0.20000000000000007</v>
      </c>
      <c r="AQ20" s="9">
        <f t="shared" si="112"/>
        <v>1.2000000000000002</v>
      </c>
      <c r="AR20" s="9">
        <f t="shared" si="112"/>
        <v>3.4</v>
      </c>
      <c r="AU20" s="9">
        <f t="shared" ref="AU20:BA20" si="113">-(AV3-AU3)</f>
        <v>0</v>
      </c>
      <c r="AV20" s="9">
        <f t="shared" si="113"/>
        <v>0</v>
      </c>
      <c r="AW20" s="9">
        <f t="shared" si="113"/>
        <v>3</v>
      </c>
      <c r="AX20" s="9">
        <f t="shared" si="113"/>
        <v>0.39999999999999991</v>
      </c>
      <c r="AY20" s="9">
        <f t="shared" si="113"/>
        <v>0.50000000000000022</v>
      </c>
      <c r="AZ20" s="9">
        <f t="shared" si="113"/>
        <v>9.9999999999999645E-2</v>
      </c>
      <c r="BA20" s="9">
        <f t="shared" si="113"/>
        <v>3.7</v>
      </c>
      <c r="BD20" s="9">
        <f t="shared" ref="BD20:BK20" si="114">-(BE3-BD3)</f>
        <v>0.50000000000000011</v>
      </c>
      <c r="BE20" s="9">
        <f t="shared" si="114"/>
        <v>4.9999999999999933E-2</v>
      </c>
      <c r="BF20" s="9">
        <f t="shared" si="114"/>
        <v>0.4</v>
      </c>
      <c r="BG20" s="9">
        <f t="shared" si="114"/>
        <v>0.10000000000000003</v>
      </c>
      <c r="BH20" s="9">
        <f t="shared" si="114"/>
        <v>0.4</v>
      </c>
      <c r="BI20" s="9">
        <f t="shared" si="114"/>
        <v>0.24999999999999997</v>
      </c>
      <c r="BJ20" s="9">
        <f t="shared" si="114"/>
        <v>1.75</v>
      </c>
      <c r="BK20" s="9">
        <f t="shared" si="114"/>
        <v>2.9</v>
      </c>
      <c r="BO20" s="9">
        <f t="shared" ref="BO20:BW20" si="115">-(BP3-BO3)</f>
        <v>0</v>
      </c>
      <c r="BP20" s="9">
        <f t="shared" si="115"/>
        <v>0</v>
      </c>
      <c r="BQ20" s="9">
        <f t="shared" si="115"/>
        <v>1.6</v>
      </c>
      <c r="BR20" s="9">
        <f t="shared" si="115"/>
        <v>0.19999999999999998</v>
      </c>
      <c r="BS20" s="9">
        <f t="shared" si="115"/>
        <v>0.89999999999999991</v>
      </c>
      <c r="BT20" s="9">
        <f t="shared" si="115"/>
        <v>0.30000000000000004</v>
      </c>
      <c r="BU20" s="9">
        <f t="shared" si="115"/>
        <v>1</v>
      </c>
      <c r="BV20" s="9">
        <f t="shared" si="115"/>
        <v>1.5</v>
      </c>
      <c r="BW20" s="9">
        <f t="shared" si="115"/>
        <v>2</v>
      </c>
      <c r="BZ20" s="9">
        <f>-(CA3-BZ3)</f>
        <v>0</v>
      </c>
      <c r="CA20" s="9">
        <f>-(CB3-CA3)</f>
        <v>0</v>
      </c>
      <c r="CB20" s="9">
        <f>-(CC3-CB3)</f>
        <v>4</v>
      </c>
      <c r="CC20" s="9">
        <f>-(CE3-CC3)</f>
        <v>1.6</v>
      </c>
      <c r="CD20" s="9">
        <f>-(CE3-CD3)</f>
        <v>1.1000000000000005</v>
      </c>
      <c r="CE20" s="9">
        <f>-(CF3-CE3)</f>
        <v>2.2999999999999998</v>
      </c>
      <c r="CH20" s="9">
        <f t="shared" ref="CH20:CO20" si="116">-(CI3-CH3)</f>
        <v>0.14999999999999991</v>
      </c>
      <c r="CI20" s="9">
        <f t="shared" si="116"/>
        <v>-3.9999999999999925E-2</v>
      </c>
      <c r="CJ20" s="9">
        <f t="shared" si="116"/>
        <v>0.6</v>
      </c>
      <c r="CK20" s="9">
        <f t="shared" si="116"/>
        <v>0.2</v>
      </c>
      <c r="CL20" s="9">
        <f t="shared" si="116"/>
        <v>1.3</v>
      </c>
      <c r="CM20" s="9">
        <f t="shared" si="116"/>
        <v>0</v>
      </c>
      <c r="CN20" s="9">
        <f t="shared" si="116"/>
        <v>0.39999999999999991</v>
      </c>
      <c r="CO20" s="9">
        <f t="shared" si="116"/>
        <v>0</v>
      </c>
      <c r="CP20" s="9">
        <f>-(CR3-CP3)</f>
        <v>2.1</v>
      </c>
      <c r="CR20" s="9">
        <f>-(CT3-CR3)</f>
        <v>2.4000000000000004</v>
      </c>
      <c r="CS20" s="9">
        <f>-(CT3-CS3)</f>
        <v>0.84000000000000075</v>
      </c>
      <c r="CT20" s="9">
        <f>-(CU3-CT3)</f>
        <v>0.5</v>
      </c>
      <c r="CW20" s="9">
        <f t="shared" ref="CW20:DE20" si="117">-(CX3-CW3)</f>
        <v>0</v>
      </c>
      <c r="CX20" s="9">
        <f t="shared" si="117"/>
        <v>0</v>
      </c>
      <c r="CY20" s="9">
        <f t="shared" si="117"/>
        <v>0.9</v>
      </c>
      <c r="CZ20" s="9">
        <f t="shared" si="117"/>
        <v>0.1</v>
      </c>
      <c r="DA20" s="9">
        <f t="shared" si="117"/>
        <v>0.39999999999999997</v>
      </c>
      <c r="DB20" s="9">
        <f t="shared" si="117"/>
        <v>0.30000000000000004</v>
      </c>
      <c r="DC20" s="9">
        <f t="shared" si="117"/>
        <v>0.4</v>
      </c>
      <c r="DD20" s="9">
        <f t="shared" si="117"/>
        <v>0.19999999999999996</v>
      </c>
      <c r="DE20" s="9">
        <f t="shared" si="117"/>
        <v>4</v>
      </c>
      <c r="DH20" s="9">
        <f t="shared" ref="DH20:DR20" si="118">-(DI3-DH3)</f>
        <v>0</v>
      </c>
      <c r="DI20" s="9">
        <f t="shared" si="118"/>
        <v>0</v>
      </c>
      <c r="DJ20" s="9">
        <f t="shared" si="118"/>
        <v>1.1000000000000001</v>
      </c>
      <c r="DK20" s="9">
        <f t="shared" si="118"/>
        <v>0.15000000000000002</v>
      </c>
      <c r="DL20" s="9">
        <f t="shared" si="118"/>
        <v>0.45000000000000007</v>
      </c>
      <c r="DM20" s="9">
        <f t="shared" si="118"/>
        <v>0.19999999999999996</v>
      </c>
      <c r="DN20" s="9">
        <f t="shared" si="118"/>
        <v>1.9000000000000001</v>
      </c>
      <c r="DO20" s="9">
        <f t="shared" si="118"/>
        <v>0.89999999999999947</v>
      </c>
      <c r="DP20" s="9">
        <f t="shared" si="118"/>
        <v>0.70000000000000018</v>
      </c>
      <c r="DQ20" s="9">
        <f t="shared" si="118"/>
        <v>0.29999999999999982</v>
      </c>
      <c r="DR20" s="9">
        <f t="shared" si="118"/>
        <v>0.40000000000000036</v>
      </c>
      <c r="DS20" s="9">
        <v>0</v>
      </c>
      <c r="DU20" s="9">
        <f t="shared" ref="DU20:EC20" si="119">-(DV3-DU3)</f>
        <v>0</v>
      </c>
      <c r="DV20" s="9">
        <f t="shared" si="119"/>
        <v>0</v>
      </c>
      <c r="DW20" s="9">
        <f t="shared" si="119"/>
        <v>0.4</v>
      </c>
      <c r="DX20" s="9">
        <f t="shared" si="119"/>
        <v>0.19999999999999998</v>
      </c>
      <c r="DY20" s="9">
        <f t="shared" si="119"/>
        <v>1</v>
      </c>
      <c r="DZ20" s="9">
        <f t="shared" si="119"/>
        <v>0.5</v>
      </c>
      <c r="EA20" s="9">
        <f t="shared" si="119"/>
        <v>1.3</v>
      </c>
      <c r="EB20" s="9">
        <f t="shared" si="119"/>
        <v>0.69999999999999973</v>
      </c>
      <c r="EC20" s="9">
        <f t="shared" si="119"/>
        <v>2.2000000000000002</v>
      </c>
      <c r="EF20" s="9">
        <f t="shared" ref="EF20:EM20" si="120">-(EG3-EF3)</f>
        <v>0</v>
      </c>
      <c r="EG20" s="9">
        <f t="shared" si="120"/>
        <v>0</v>
      </c>
      <c r="EH20" s="9">
        <f t="shared" si="120"/>
        <v>2.1</v>
      </c>
      <c r="EI20" s="9">
        <f t="shared" si="120"/>
        <v>9.9999999999999867E-2</v>
      </c>
      <c r="EJ20" s="9">
        <f t="shared" si="120"/>
        <v>0.55000000000000027</v>
      </c>
      <c r="EK20" s="9">
        <f t="shared" si="120"/>
        <v>1.1499999999999999</v>
      </c>
      <c r="EL20" s="9">
        <f t="shared" si="120"/>
        <v>0.49999999999999956</v>
      </c>
      <c r="EM20" s="9">
        <f t="shared" si="120"/>
        <v>1.9000000000000004</v>
      </c>
      <c r="EP20" s="9">
        <f t="shared" ref="EP20:EX20" si="121">-(EQ3-EP3)</f>
        <v>0</v>
      </c>
      <c r="EQ20" s="9">
        <f t="shared" si="121"/>
        <v>0</v>
      </c>
      <c r="ER20" s="9">
        <f t="shared" si="121"/>
        <v>1.3499999999999999</v>
      </c>
      <c r="ES20" s="9">
        <f t="shared" si="121"/>
        <v>0.35000000000000009</v>
      </c>
      <c r="ET20" s="9">
        <f t="shared" si="121"/>
        <v>0.34999999999999987</v>
      </c>
      <c r="EU20" s="9">
        <f t="shared" si="121"/>
        <v>1</v>
      </c>
      <c r="EV20" s="9">
        <f t="shared" si="121"/>
        <v>1.1000000000000001</v>
      </c>
      <c r="EW20" s="9">
        <f t="shared" si="121"/>
        <v>0</v>
      </c>
      <c r="EX20" s="9">
        <f t="shared" si="121"/>
        <v>2</v>
      </c>
      <c r="FA20" s="9">
        <f t="shared" ref="FA20:FH20" si="122">-(FB3-FA3)</f>
        <v>0</v>
      </c>
      <c r="FB20" s="9">
        <f t="shared" si="122"/>
        <v>0</v>
      </c>
      <c r="FC20" s="9">
        <f t="shared" si="122"/>
        <v>2.1</v>
      </c>
      <c r="FD20" s="9">
        <f t="shared" si="122"/>
        <v>9.9999999999999867E-2</v>
      </c>
      <c r="FE20" s="9">
        <f t="shared" si="122"/>
        <v>1.5999999999999999</v>
      </c>
      <c r="FF20" s="9">
        <f t="shared" si="122"/>
        <v>0.60000000000000009</v>
      </c>
      <c r="FG20" s="9">
        <f t="shared" si="122"/>
        <v>0.60000000000000009</v>
      </c>
      <c r="FH20" s="9">
        <f t="shared" si="122"/>
        <v>0.5</v>
      </c>
      <c r="FI20" s="9">
        <v>0.5</v>
      </c>
      <c r="FK20" s="9">
        <f t="shared" ref="FK20:FQ20" si="123">-(FL3-FK3)</f>
        <v>0</v>
      </c>
      <c r="FL20" s="9">
        <f t="shared" si="123"/>
        <v>0</v>
      </c>
      <c r="FM20" s="9">
        <f t="shared" si="123"/>
        <v>0.8</v>
      </c>
      <c r="FN20" s="9">
        <f>-(FO3-FN3)</f>
        <v>0.2</v>
      </c>
      <c r="FO20" s="9">
        <f t="shared" si="123"/>
        <v>1.3</v>
      </c>
      <c r="FP20" s="9">
        <f t="shared" si="123"/>
        <v>0.19999999999999996</v>
      </c>
      <c r="FQ20" s="9">
        <f t="shared" si="123"/>
        <v>4</v>
      </c>
      <c r="FT20" s="9">
        <f t="shared" ref="FT20:FZ20" si="124">-(FU3-FT3)</f>
        <v>0</v>
      </c>
      <c r="FU20" s="9">
        <f t="shared" si="124"/>
        <v>0</v>
      </c>
      <c r="FV20" s="9">
        <f t="shared" si="124"/>
        <v>1.2000000000000002</v>
      </c>
      <c r="FW20" s="9">
        <f t="shared" si="124"/>
        <v>9.9999999999999978E-2</v>
      </c>
      <c r="FX20" s="9">
        <f t="shared" si="124"/>
        <v>0.5</v>
      </c>
      <c r="FY20" s="9">
        <f t="shared" si="124"/>
        <v>0.19999999999999996</v>
      </c>
      <c r="FZ20" s="9">
        <f t="shared" si="124"/>
        <v>4.3</v>
      </c>
      <c r="GC20" s="9">
        <f t="shared" ref="GC20:GJ20" si="125">-(GD3-GC3)</f>
        <v>0</v>
      </c>
      <c r="GD20" s="9">
        <f t="shared" si="125"/>
        <v>0</v>
      </c>
      <c r="GE20" s="9">
        <f t="shared" si="125"/>
        <v>0.9</v>
      </c>
      <c r="GF20" s="9">
        <f t="shared" si="125"/>
        <v>0.19999999999999998</v>
      </c>
      <c r="GG20" s="9">
        <f t="shared" si="125"/>
        <v>0.2</v>
      </c>
      <c r="GH20" s="9">
        <f t="shared" si="125"/>
        <v>0.60000000000000009</v>
      </c>
      <c r="GI20" s="9">
        <f t="shared" si="125"/>
        <v>9.9999999999999867E-2</v>
      </c>
      <c r="GJ20" s="9">
        <f t="shared" si="125"/>
        <v>4.3</v>
      </c>
    </row>
    <row r="21" spans="1:192" s="9" customFormat="1" x14ac:dyDescent="0.25">
      <c r="A21" s="9" t="s">
        <v>33</v>
      </c>
      <c r="C21" s="9">
        <v>0</v>
      </c>
      <c r="D21" s="9">
        <v>0</v>
      </c>
      <c r="E21" s="9">
        <v>2</v>
      </c>
      <c r="F21" s="9">
        <v>0.5</v>
      </c>
      <c r="G21" s="9">
        <v>2.4</v>
      </c>
      <c r="H21" s="9">
        <v>0.65</v>
      </c>
      <c r="I21" s="10">
        <v>4.8</v>
      </c>
      <c r="L21" s="9">
        <v>0</v>
      </c>
      <c r="M21" s="9">
        <v>0</v>
      </c>
      <c r="N21" s="9">
        <v>2.35</v>
      </c>
      <c r="O21" s="9">
        <v>0.3</v>
      </c>
      <c r="P21" s="9">
        <v>0.15</v>
      </c>
      <c r="Q21" s="9">
        <v>1.4</v>
      </c>
      <c r="R21" s="9">
        <v>0.25</v>
      </c>
      <c r="S21" s="9">
        <v>0.4</v>
      </c>
      <c r="T21" s="10">
        <v>4.5999999999999996</v>
      </c>
      <c r="W21" s="9">
        <v>0.4</v>
      </c>
      <c r="X21" s="9">
        <v>0</v>
      </c>
      <c r="Y21" s="9">
        <v>0.2</v>
      </c>
      <c r="Z21" s="9">
        <v>0.45</v>
      </c>
      <c r="AA21" s="9">
        <v>0.8</v>
      </c>
      <c r="AB21" s="9">
        <v>1.1000000000000001</v>
      </c>
      <c r="AC21" s="9">
        <v>0.2</v>
      </c>
      <c r="AD21" s="9">
        <v>1.2</v>
      </c>
      <c r="AE21" s="9">
        <v>5</v>
      </c>
      <c r="AH21" s="9">
        <v>0.25</v>
      </c>
      <c r="AI21" s="9">
        <v>0</v>
      </c>
      <c r="AJ21" s="9">
        <v>0.6</v>
      </c>
      <c r="AK21" s="9">
        <v>0.13</v>
      </c>
      <c r="AL21" s="9">
        <v>0.25</v>
      </c>
      <c r="AM21" s="9">
        <v>0.25</v>
      </c>
      <c r="AN21" s="9">
        <v>0.12</v>
      </c>
      <c r="AO21" s="9">
        <v>0.95</v>
      </c>
      <c r="AP21" s="9">
        <v>0.25</v>
      </c>
      <c r="AQ21" s="9">
        <v>2</v>
      </c>
      <c r="AR21" s="9">
        <v>5</v>
      </c>
      <c r="AU21" s="9">
        <v>0</v>
      </c>
      <c r="AV21" s="9">
        <v>0</v>
      </c>
      <c r="AW21" s="9">
        <v>3.4</v>
      </c>
      <c r="AX21" s="9">
        <v>0.5</v>
      </c>
      <c r="AY21" s="9">
        <v>0.8</v>
      </c>
      <c r="AZ21" s="9">
        <v>0.12</v>
      </c>
      <c r="BA21" s="9">
        <v>4.5999999999999996</v>
      </c>
      <c r="BD21" s="9">
        <v>0.5</v>
      </c>
      <c r="BE21" s="9">
        <v>0.1</v>
      </c>
      <c r="BF21" s="9">
        <v>0.5</v>
      </c>
      <c r="BG21" s="9">
        <v>0.12</v>
      </c>
      <c r="BH21" s="9">
        <v>0.5</v>
      </c>
      <c r="BI21" s="9">
        <v>0.3</v>
      </c>
      <c r="BJ21" s="9">
        <v>2.6</v>
      </c>
      <c r="BK21" s="9">
        <v>4</v>
      </c>
      <c r="BO21" s="9">
        <v>0</v>
      </c>
      <c r="BP21" s="9">
        <v>0</v>
      </c>
      <c r="BQ21" s="9">
        <v>1.9</v>
      </c>
      <c r="BR21" s="9">
        <v>0.24</v>
      </c>
      <c r="BS21" s="9">
        <v>1.1000000000000001</v>
      </c>
      <c r="BT21" s="9">
        <v>1</v>
      </c>
      <c r="BU21" s="9">
        <v>0.8</v>
      </c>
      <c r="BV21" s="9">
        <v>2</v>
      </c>
      <c r="BW21" s="9">
        <v>2.6</v>
      </c>
      <c r="BZ21" s="9">
        <v>0</v>
      </c>
      <c r="CA21" s="9">
        <v>0</v>
      </c>
      <c r="CB21" s="9">
        <v>4.5</v>
      </c>
      <c r="CC21" s="9">
        <v>0.6</v>
      </c>
      <c r="CD21" s="9">
        <v>1.9</v>
      </c>
      <c r="CE21" s="9">
        <v>2.4</v>
      </c>
      <c r="CH21" s="9">
        <v>0.26</v>
      </c>
      <c r="CI21" s="9">
        <v>0.05</v>
      </c>
      <c r="CJ21" s="9">
        <v>0.5</v>
      </c>
      <c r="CK21" s="9">
        <v>0.24</v>
      </c>
      <c r="CL21" s="9">
        <v>1.6</v>
      </c>
      <c r="CM21" s="9">
        <v>0</v>
      </c>
      <c r="CN21" s="9">
        <v>0.5</v>
      </c>
      <c r="CO21" s="9">
        <v>0</v>
      </c>
      <c r="CP21" s="9">
        <v>2.5</v>
      </c>
      <c r="CR21" s="9">
        <v>2.8</v>
      </c>
      <c r="CS21" s="9">
        <v>0.7</v>
      </c>
      <c r="CT21" s="9">
        <v>0.7</v>
      </c>
      <c r="CW21" s="9">
        <v>0</v>
      </c>
      <c r="CX21" s="9">
        <v>0</v>
      </c>
      <c r="CY21" s="9">
        <v>1.1000000000000001</v>
      </c>
      <c r="CZ21" s="9">
        <v>0.12</v>
      </c>
      <c r="DA21" s="9">
        <v>0.75</v>
      </c>
      <c r="DB21" s="9">
        <v>0.12</v>
      </c>
      <c r="DC21" s="9">
        <v>0.5</v>
      </c>
      <c r="DD21" s="9">
        <v>0.25</v>
      </c>
      <c r="DE21" s="9">
        <v>4.8</v>
      </c>
      <c r="DH21" s="9">
        <v>0</v>
      </c>
      <c r="DI21" s="9">
        <v>0</v>
      </c>
      <c r="DJ21" s="9">
        <v>1.4</v>
      </c>
      <c r="DK21" s="9">
        <v>0.15</v>
      </c>
      <c r="DL21" s="9">
        <v>0.6</v>
      </c>
      <c r="DM21" s="9">
        <v>0.25</v>
      </c>
      <c r="DN21" s="9">
        <v>2.85</v>
      </c>
      <c r="DO21" s="9">
        <v>1.2</v>
      </c>
      <c r="DP21" s="9">
        <v>0.95</v>
      </c>
      <c r="DQ21" s="9">
        <v>0.4</v>
      </c>
      <c r="DR21" s="9">
        <v>0.55000000000000004</v>
      </c>
      <c r="DS21" s="9">
        <v>0</v>
      </c>
      <c r="DU21" s="9">
        <v>0</v>
      </c>
      <c r="DV21" s="9">
        <v>0</v>
      </c>
      <c r="DW21" s="9">
        <v>0.5</v>
      </c>
      <c r="DX21" s="9">
        <v>0.24</v>
      </c>
      <c r="DY21" s="9">
        <v>1.2</v>
      </c>
      <c r="DZ21" s="9">
        <v>0.6</v>
      </c>
      <c r="EA21" s="9">
        <v>1.55</v>
      </c>
      <c r="EB21" s="9">
        <v>0.85</v>
      </c>
      <c r="EC21" s="9">
        <v>2.9</v>
      </c>
      <c r="EF21" s="9">
        <v>0</v>
      </c>
      <c r="EG21" s="9">
        <v>0</v>
      </c>
      <c r="EH21" s="9">
        <v>2.5</v>
      </c>
      <c r="EI21" s="9">
        <v>0.12</v>
      </c>
      <c r="EJ21" s="9">
        <v>1</v>
      </c>
      <c r="EK21" s="9">
        <v>1.5</v>
      </c>
      <c r="EL21" s="9">
        <v>0.8</v>
      </c>
      <c r="EM21" s="9">
        <v>2.6</v>
      </c>
      <c r="EP21" s="9">
        <v>0</v>
      </c>
      <c r="EQ21" s="9">
        <v>0</v>
      </c>
      <c r="ER21" s="9">
        <v>1.6</v>
      </c>
      <c r="ES21" s="9">
        <v>0.5</v>
      </c>
      <c r="ET21" s="9">
        <v>0.45</v>
      </c>
      <c r="EU21" s="9">
        <v>1.3</v>
      </c>
      <c r="EV21" s="9">
        <v>1.4</v>
      </c>
      <c r="EW21" s="9">
        <v>0</v>
      </c>
      <c r="EX21" s="9">
        <v>2.7</v>
      </c>
      <c r="FA21" s="9">
        <v>0</v>
      </c>
      <c r="FB21" s="9">
        <v>0</v>
      </c>
      <c r="FC21" s="9">
        <v>2.5</v>
      </c>
      <c r="FD21" s="9">
        <v>0.14000000000000001</v>
      </c>
      <c r="FE21" s="9">
        <v>2</v>
      </c>
      <c r="FF21" s="9">
        <v>1</v>
      </c>
      <c r="FG21" s="9">
        <v>0.8</v>
      </c>
      <c r="FH21" s="9">
        <v>0.7</v>
      </c>
      <c r="FI21" s="9">
        <v>0.7</v>
      </c>
      <c r="FK21" s="9">
        <v>0</v>
      </c>
      <c r="FL21" s="9">
        <v>0</v>
      </c>
      <c r="FM21" s="9">
        <v>1</v>
      </c>
      <c r="FN21" s="9">
        <v>0.22</v>
      </c>
      <c r="FO21" s="9">
        <v>2</v>
      </c>
      <c r="FP21" s="9">
        <v>0.24</v>
      </c>
      <c r="FQ21" s="9">
        <v>5.2</v>
      </c>
      <c r="FT21" s="9">
        <v>0</v>
      </c>
      <c r="FU21" s="9">
        <v>0</v>
      </c>
      <c r="FV21" s="9">
        <v>1.45</v>
      </c>
      <c r="FW21" s="9">
        <v>0.12</v>
      </c>
      <c r="FX21" s="9">
        <v>0.7</v>
      </c>
      <c r="FY21" s="9">
        <v>0.25</v>
      </c>
      <c r="FZ21" s="9">
        <v>5.2</v>
      </c>
      <c r="GC21" s="9">
        <v>0</v>
      </c>
      <c r="GD21" s="9">
        <v>0</v>
      </c>
      <c r="GE21" s="9">
        <v>1.1000000000000001</v>
      </c>
      <c r="GF21" s="9">
        <v>0.24</v>
      </c>
      <c r="GG21" s="9">
        <v>0.24</v>
      </c>
      <c r="GH21" s="9">
        <v>0.75</v>
      </c>
      <c r="GI21" s="9">
        <v>0.12</v>
      </c>
      <c r="GJ21" s="9">
        <v>5.2</v>
      </c>
    </row>
    <row r="22" spans="1:192" s="9" customFormat="1" x14ac:dyDescent="0.25">
      <c r="A22" s="9" t="s">
        <v>34</v>
      </c>
      <c r="C22" s="9">
        <f t="shared" ref="C22:I22" si="126">C21-C20</f>
        <v>0</v>
      </c>
      <c r="D22" s="9">
        <f t="shared" si="126"/>
        <v>0</v>
      </c>
      <c r="E22" s="9">
        <f t="shared" si="126"/>
        <v>0.39999999999999991</v>
      </c>
      <c r="F22" s="9">
        <f t="shared" si="126"/>
        <v>9.9999999999999978E-2</v>
      </c>
      <c r="G22" s="9">
        <f t="shared" si="126"/>
        <v>0.5</v>
      </c>
      <c r="H22" s="9">
        <f t="shared" si="126"/>
        <v>0.15000000000000002</v>
      </c>
      <c r="I22" s="9">
        <f t="shared" si="126"/>
        <v>0.79999999999999982</v>
      </c>
      <c r="L22" s="9">
        <f>L21-L20</f>
        <v>0</v>
      </c>
      <c r="M22" s="9">
        <f t="shared" ref="M22:BN22" si="127">M21-M20</f>
        <v>0</v>
      </c>
      <c r="N22" s="9">
        <v>0.4</v>
      </c>
      <c r="O22" s="9">
        <f t="shared" si="127"/>
        <v>4.9999999999999989E-2</v>
      </c>
      <c r="P22" s="9">
        <f t="shared" si="127"/>
        <v>0</v>
      </c>
      <c r="Q22" s="9">
        <f t="shared" si="127"/>
        <v>0.59999999999999987</v>
      </c>
      <c r="R22" s="9">
        <f t="shared" si="127"/>
        <v>0.10000000000000009</v>
      </c>
      <c r="S22" s="9">
        <f t="shared" si="127"/>
        <v>0.15000000000000002</v>
      </c>
      <c r="T22" s="9">
        <v>0.6</v>
      </c>
      <c r="W22" s="9">
        <f t="shared" ref="W22:AF22" si="128">W21-W20</f>
        <v>0</v>
      </c>
      <c r="X22" s="9">
        <f t="shared" si="128"/>
        <v>0</v>
      </c>
      <c r="Y22" s="9">
        <f t="shared" si="128"/>
        <v>5.00000000000001E-2</v>
      </c>
      <c r="Z22" s="9">
        <f t="shared" si="128"/>
        <v>9.9999999999999978E-2</v>
      </c>
      <c r="AA22" s="9">
        <f t="shared" si="128"/>
        <v>0.15000000000000002</v>
      </c>
      <c r="AB22" s="9">
        <f t="shared" si="128"/>
        <v>0.45000000000000018</v>
      </c>
      <c r="AC22" s="9">
        <f t="shared" si="128"/>
        <v>4.9999999999999989E-2</v>
      </c>
      <c r="AD22" s="9">
        <f t="shared" si="128"/>
        <v>0.39999999999999991</v>
      </c>
      <c r="AE22" s="9">
        <f t="shared" si="128"/>
        <v>1.2999999999999998</v>
      </c>
      <c r="AF22" s="9">
        <f t="shared" si="128"/>
        <v>0</v>
      </c>
      <c r="AH22" s="9">
        <f t="shared" si="127"/>
        <v>0</v>
      </c>
      <c r="AI22" s="9">
        <f t="shared" si="127"/>
        <v>0</v>
      </c>
      <c r="AJ22" s="9">
        <f t="shared" si="127"/>
        <v>0.15000000000000002</v>
      </c>
      <c r="AK22" s="9">
        <f t="shared" si="127"/>
        <v>3.0000000000000027E-2</v>
      </c>
      <c r="AL22" s="9">
        <f t="shared" si="127"/>
        <v>4.9999999999999989E-2</v>
      </c>
      <c r="AM22" s="9">
        <f t="shared" si="127"/>
        <v>4.9999999999999989E-2</v>
      </c>
      <c r="AN22" s="9">
        <f t="shared" si="127"/>
        <v>1.999999999999999E-2</v>
      </c>
      <c r="AO22" s="9">
        <f t="shared" si="127"/>
        <v>0.35</v>
      </c>
      <c r="AP22" s="9">
        <f t="shared" si="127"/>
        <v>4.9999999999999933E-2</v>
      </c>
      <c r="AQ22" s="9">
        <f t="shared" si="127"/>
        <v>0.79999999999999982</v>
      </c>
      <c r="AR22" s="9">
        <f t="shared" si="127"/>
        <v>1.6</v>
      </c>
      <c r="AS22" s="9">
        <f t="shared" si="127"/>
        <v>0</v>
      </c>
      <c r="AT22" s="9">
        <f t="shared" si="127"/>
        <v>0</v>
      </c>
      <c r="AU22" s="9">
        <f t="shared" ref="AU22:BC22" si="129">AU21-AU20</f>
        <v>0</v>
      </c>
      <c r="AV22" s="9">
        <f t="shared" si="129"/>
        <v>0</v>
      </c>
      <c r="AW22" s="9">
        <f t="shared" si="129"/>
        <v>0.39999999999999991</v>
      </c>
      <c r="AX22" s="9">
        <f t="shared" si="129"/>
        <v>0.10000000000000009</v>
      </c>
      <c r="AY22" s="9">
        <f t="shared" si="129"/>
        <v>0.29999999999999982</v>
      </c>
      <c r="AZ22" s="9">
        <f t="shared" si="129"/>
        <v>2.0000000000000351E-2</v>
      </c>
      <c r="BA22" s="9">
        <f t="shared" si="129"/>
        <v>0.89999999999999947</v>
      </c>
      <c r="BB22" s="9">
        <f t="shared" si="129"/>
        <v>0</v>
      </c>
      <c r="BC22" s="9">
        <f t="shared" si="129"/>
        <v>0</v>
      </c>
      <c r="BD22" s="9">
        <f t="shared" si="127"/>
        <v>0</v>
      </c>
      <c r="BE22" s="9">
        <f t="shared" si="127"/>
        <v>5.0000000000000072E-2</v>
      </c>
      <c r="BF22" s="9">
        <f t="shared" si="127"/>
        <v>9.9999999999999978E-2</v>
      </c>
      <c r="BG22" s="9">
        <f t="shared" si="127"/>
        <v>1.9999999999999962E-2</v>
      </c>
      <c r="BH22" s="9">
        <f t="shared" si="127"/>
        <v>9.9999999999999978E-2</v>
      </c>
      <c r="BI22" s="9">
        <f t="shared" si="127"/>
        <v>5.0000000000000017E-2</v>
      </c>
      <c r="BJ22" s="9">
        <f t="shared" si="127"/>
        <v>0.85000000000000009</v>
      </c>
      <c r="BK22" s="9">
        <f t="shared" si="127"/>
        <v>1.1000000000000001</v>
      </c>
      <c r="BL22" s="9">
        <f t="shared" si="127"/>
        <v>0</v>
      </c>
      <c r="BM22" s="9">
        <f t="shared" si="127"/>
        <v>0</v>
      </c>
      <c r="BN22" s="9">
        <f t="shared" si="127"/>
        <v>0</v>
      </c>
      <c r="BO22" s="9">
        <f t="shared" ref="BO22:GE22" si="130">BO21-BO20</f>
        <v>0</v>
      </c>
      <c r="BP22" s="9">
        <f t="shared" si="130"/>
        <v>0</v>
      </c>
      <c r="BQ22" s="9">
        <f t="shared" si="130"/>
        <v>0.29999999999999982</v>
      </c>
      <c r="BR22" s="9">
        <f t="shared" si="130"/>
        <v>4.0000000000000008E-2</v>
      </c>
      <c r="BS22" s="9">
        <f t="shared" si="130"/>
        <v>0.20000000000000018</v>
      </c>
      <c r="BT22" s="9">
        <f t="shared" si="130"/>
        <v>0.7</v>
      </c>
      <c r="BU22" s="9">
        <f t="shared" si="130"/>
        <v>-0.19999999999999996</v>
      </c>
      <c r="BV22" s="9">
        <f t="shared" si="130"/>
        <v>0.5</v>
      </c>
      <c r="BW22" s="9">
        <f t="shared" si="130"/>
        <v>0.60000000000000009</v>
      </c>
      <c r="BX22" s="9">
        <f t="shared" si="130"/>
        <v>0</v>
      </c>
      <c r="BY22" s="9">
        <f t="shared" si="130"/>
        <v>0</v>
      </c>
      <c r="BZ22" s="9">
        <f t="shared" si="130"/>
        <v>0</v>
      </c>
      <c r="CA22" s="9">
        <f t="shared" si="130"/>
        <v>0</v>
      </c>
      <c r="CB22" s="9">
        <f t="shared" si="130"/>
        <v>0.5</v>
      </c>
      <c r="CC22" s="9">
        <f t="shared" si="130"/>
        <v>-1</v>
      </c>
      <c r="CD22" s="9">
        <f t="shared" ref="CD22" si="131">CD21-CD20</f>
        <v>0.79999999999999938</v>
      </c>
      <c r="CE22" s="9">
        <f t="shared" si="130"/>
        <v>0.10000000000000009</v>
      </c>
      <c r="CF22" s="9">
        <f t="shared" si="130"/>
        <v>0</v>
      </c>
      <c r="CG22" s="9">
        <f t="shared" si="130"/>
        <v>0</v>
      </c>
      <c r="CH22" s="9">
        <f t="shared" si="130"/>
        <v>0.1100000000000001</v>
      </c>
      <c r="CI22" s="9">
        <f t="shared" si="130"/>
        <v>8.9999999999999927E-2</v>
      </c>
      <c r="CJ22" s="9">
        <f t="shared" si="130"/>
        <v>-9.9999999999999978E-2</v>
      </c>
      <c r="CK22" s="9">
        <f t="shared" si="130"/>
        <v>3.999999999999998E-2</v>
      </c>
      <c r="CL22" s="9">
        <f t="shared" si="130"/>
        <v>0.30000000000000004</v>
      </c>
      <c r="CM22" s="9">
        <f t="shared" si="130"/>
        <v>0</v>
      </c>
      <c r="CN22" s="9">
        <f t="shared" si="130"/>
        <v>0.10000000000000009</v>
      </c>
      <c r="CO22" s="9">
        <f t="shared" si="130"/>
        <v>0</v>
      </c>
      <c r="CP22" s="9">
        <f t="shared" si="130"/>
        <v>0.39999999999999991</v>
      </c>
      <c r="CR22" s="9">
        <f t="shared" si="130"/>
        <v>0.39999999999999947</v>
      </c>
      <c r="CS22" s="9">
        <f t="shared" si="130"/>
        <v>-0.14000000000000079</v>
      </c>
      <c r="CT22" s="9">
        <f t="shared" si="130"/>
        <v>0.19999999999999996</v>
      </c>
      <c r="CU22" s="9">
        <f t="shared" si="130"/>
        <v>0</v>
      </c>
      <c r="CW22" s="9">
        <f t="shared" ref="CW22:DE22" si="132">CW21-CW20</f>
        <v>0</v>
      </c>
      <c r="CX22" s="9">
        <f t="shared" si="132"/>
        <v>0</v>
      </c>
      <c r="CY22" s="9">
        <f t="shared" si="132"/>
        <v>0.20000000000000007</v>
      </c>
      <c r="CZ22" s="9">
        <f t="shared" si="132"/>
        <v>1.999999999999999E-2</v>
      </c>
      <c r="DA22" s="9">
        <f t="shared" si="132"/>
        <v>0.35000000000000003</v>
      </c>
      <c r="DB22" s="9">
        <f t="shared" si="132"/>
        <v>-0.18000000000000005</v>
      </c>
      <c r="DC22" s="9">
        <f t="shared" si="132"/>
        <v>9.9999999999999978E-2</v>
      </c>
      <c r="DD22" s="9">
        <f t="shared" si="132"/>
        <v>5.0000000000000044E-2</v>
      </c>
      <c r="DE22" s="9">
        <f t="shared" si="132"/>
        <v>0.79999999999999982</v>
      </c>
      <c r="DH22" s="9">
        <f>DH21-DH20</f>
        <v>0</v>
      </c>
      <c r="DI22" s="9">
        <v>0</v>
      </c>
      <c r="DJ22" s="9">
        <v>0.3</v>
      </c>
      <c r="DK22" s="9">
        <f>DK21-DK20</f>
        <v>0</v>
      </c>
      <c r="DL22" s="9">
        <f>DL21-DL20</f>
        <v>0.14999999999999991</v>
      </c>
      <c r="DM22" s="9">
        <f>DM21-DM20</f>
        <v>5.0000000000000044E-2</v>
      </c>
      <c r="DN22" s="9">
        <v>0.95</v>
      </c>
      <c r="DO22" s="9">
        <f>DO21-DO20</f>
        <v>0.30000000000000049</v>
      </c>
      <c r="DP22" s="9">
        <f>DP21-DP20</f>
        <v>0.24999999999999978</v>
      </c>
      <c r="DQ22" s="9">
        <f>DQ21-DQ20</f>
        <v>0.1000000000000002</v>
      </c>
      <c r="DR22" s="9">
        <f>DR21-DR20</f>
        <v>0.14999999999999969</v>
      </c>
      <c r="DS22" s="9">
        <f>DS21-DS20</f>
        <v>0</v>
      </c>
      <c r="DU22" s="9">
        <f t="shared" ref="DU22:FI22" si="133">DU21-DU20</f>
        <v>0</v>
      </c>
      <c r="DV22" s="9">
        <f t="shared" si="133"/>
        <v>0</v>
      </c>
      <c r="DW22" s="9">
        <f t="shared" si="133"/>
        <v>9.9999999999999978E-2</v>
      </c>
      <c r="DX22" s="9">
        <f t="shared" si="133"/>
        <v>4.0000000000000008E-2</v>
      </c>
      <c r="DY22" s="9">
        <f t="shared" si="133"/>
        <v>0.19999999999999996</v>
      </c>
      <c r="DZ22" s="9">
        <f t="shared" si="133"/>
        <v>9.9999999999999978E-2</v>
      </c>
      <c r="EA22" s="9">
        <f t="shared" si="133"/>
        <v>0.25</v>
      </c>
      <c r="EB22" s="9">
        <f t="shared" si="133"/>
        <v>0.15000000000000024</v>
      </c>
      <c r="EC22" s="9">
        <f t="shared" si="133"/>
        <v>0.69999999999999973</v>
      </c>
      <c r="ED22" s="9">
        <f t="shared" si="133"/>
        <v>0</v>
      </c>
      <c r="EE22" s="9">
        <f t="shared" si="133"/>
        <v>0</v>
      </c>
      <c r="EF22" s="9">
        <f t="shared" si="133"/>
        <v>0</v>
      </c>
      <c r="EG22" s="9">
        <f t="shared" si="133"/>
        <v>0</v>
      </c>
      <c r="EH22" s="9">
        <f t="shared" si="133"/>
        <v>0.39999999999999991</v>
      </c>
      <c r="EI22" s="9">
        <f t="shared" si="133"/>
        <v>2.0000000000000129E-2</v>
      </c>
      <c r="EJ22" s="9">
        <f t="shared" si="133"/>
        <v>0.44999999999999973</v>
      </c>
      <c r="EK22" s="9">
        <f t="shared" si="133"/>
        <v>0.35000000000000009</v>
      </c>
      <c r="EL22" s="9">
        <f t="shared" si="133"/>
        <v>0.30000000000000049</v>
      </c>
      <c r="EM22" s="9">
        <f t="shared" si="133"/>
        <v>0.69999999999999973</v>
      </c>
      <c r="EN22" s="9">
        <f t="shared" si="133"/>
        <v>0</v>
      </c>
      <c r="EO22" s="9">
        <f t="shared" si="133"/>
        <v>0</v>
      </c>
      <c r="EP22" s="9">
        <f t="shared" si="133"/>
        <v>0</v>
      </c>
      <c r="EQ22" s="9">
        <f t="shared" si="133"/>
        <v>0</v>
      </c>
      <c r="ER22" s="9">
        <f t="shared" si="133"/>
        <v>0.25000000000000022</v>
      </c>
      <c r="ES22" s="9">
        <f t="shared" si="133"/>
        <v>0.14999999999999991</v>
      </c>
      <c r="ET22" s="9">
        <f t="shared" si="133"/>
        <v>0.10000000000000014</v>
      </c>
      <c r="EU22" s="9">
        <f t="shared" si="133"/>
        <v>0.30000000000000004</v>
      </c>
      <c r="EV22" s="9">
        <f t="shared" si="133"/>
        <v>0.29999999999999982</v>
      </c>
      <c r="EW22" s="9">
        <f t="shared" si="133"/>
        <v>0</v>
      </c>
      <c r="EX22" s="9">
        <f t="shared" si="133"/>
        <v>0.70000000000000018</v>
      </c>
      <c r="EY22" s="9">
        <f t="shared" si="133"/>
        <v>0</v>
      </c>
      <c r="EZ22" s="9">
        <f t="shared" si="133"/>
        <v>0</v>
      </c>
      <c r="FA22" s="9">
        <f t="shared" si="133"/>
        <v>0</v>
      </c>
      <c r="FB22" s="9">
        <f t="shared" si="133"/>
        <v>0</v>
      </c>
      <c r="FC22" s="9">
        <f t="shared" si="133"/>
        <v>0.39999999999999991</v>
      </c>
      <c r="FD22" s="9">
        <f t="shared" si="133"/>
        <v>4.0000000000000147E-2</v>
      </c>
      <c r="FE22" s="9">
        <f t="shared" si="133"/>
        <v>0.40000000000000013</v>
      </c>
      <c r="FF22" s="9">
        <f t="shared" si="133"/>
        <v>0.39999999999999991</v>
      </c>
      <c r="FG22" s="9">
        <f t="shared" si="133"/>
        <v>0.19999999999999996</v>
      </c>
      <c r="FH22" s="9">
        <f t="shared" si="133"/>
        <v>0.19999999999999996</v>
      </c>
      <c r="FI22" s="9">
        <f t="shared" si="133"/>
        <v>0.19999999999999996</v>
      </c>
      <c r="FK22" s="9">
        <f t="shared" si="130"/>
        <v>0</v>
      </c>
      <c r="FL22" s="9">
        <f t="shared" si="130"/>
        <v>0</v>
      </c>
      <c r="FM22" s="9">
        <f t="shared" si="130"/>
        <v>0.19999999999999996</v>
      </c>
      <c r="FN22" s="9">
        <f t="shared" si="130"/>
        <v>1.999999999999999E-2</v>
      </c>
      <c r="FO22" s="9">
        <f t="shared" si="130"/>
        <v>0.7</v>
      </c>
      <c r="FP22" s="9">
        <f t="shared" si="130"/>
        <v>4.0000000000000036E-2</v>
      </c>
      <c r="FQ22" s="9">
        <f t="shared" si="130"/>
        <v>1.2000000000000002</v>
      </c>
      <c r="FR22" s="9">
        <f t="shared" si="130"/>
        <v>0</v>
      </c>
      <c r="FS22" s="9">
        <f t="shared" si="130"/>
        <v>0</v>
      </c>
      <c r="FT22" s="9">
        <f t="shared" si="130"/>
        <v>0</v>
      </c>
      <c r="FU22" s="9">
        <f t="shared" si="130"/>
        <v>0</v>
      </c>
      <c r="FV22" s="9">
        <f t="shared" si="130"/>
        <v>0.24999999999999978</v>
      </c>
      <c r="FW22" s="9">
        <f t="shared" si="130"/>
        <v>2.0000000000000018E-2</v>
      </c>
      <c r="FX22" s="9">
        <f t="shared" si="130"/>
        <v>0.19999999999999996</v>
      </c>
      <c r="FY22" s="9">
        <f t="shared" si="130"/>
        <v>5.0000000000000044E-2</v>
      </c>
      <c r="FZ22" s="9">
        <f t="shared" si="130"/>
        <v>0.90000000000000036</v>
      </c>
      <c r="GA22" s="9">
        <f t="shared" si="130"/>
        <v>0</v>
      </c>
      <c r="GB22" s="9">
        <f t="shared" si="130"/>
        <v>0</v>
      </c>
      <c r="GC22" s="9">
        <f t="shared" si="130"/>
        <v>0</v>
      </c>
      <c r="GD22" s="9">
        <f t="shared" si="130"/>
        <v>0</v>
      </c>
      <c r="GE22" s="9">
        <f t="shared" si="130"/>
        <v>0.20000000000000007</v>
      </c>
      <c r="GF22" s="9">
        <f t="shared" ref="GF22:GJ22" si="134">GF21-GF20</f>
        <v>4.0000000000000008E-2</v>
      </c>
      <c r="GG22" s="9">
        <f t="shared" si="134"/>
        <v>3.999999999999998E-2</v>
      </c>
      <c r="GH22" s="9">
        <f t="shared" si="134"/>
        <v>0.14999999999999991</v>
      </c>
      <c r="GI22" s="9">
        <f t="shared" si="134"/>
        <v>2.0000000000000129E-2</v>
      </c>
      <c r="GJ22" s="9">
        <f t="shared" si="134"/>
        <v>0.90000000000000036</v>
      </c>
    </row>
    <row r="23" spans="1:192" s="9" customFormat="1" x14ac:dyDescent="0.25">
      <c r="A23" s="9" t="s">
        <v>38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L23" s="9">
        <v>0</v>
      </c>
      <c r="M23" s="9">
        <v>0</v>
      </c>
      <c r="N23" s="9">
        <v>0.4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AI23" s="9">
        <v>0</v>
      </c>
      <c r="AJ23" s="9">
        <v>0.15</v>
      </c>
      <c r="AK23" s="9">
        <v>0.03</v>
      </c>
      <c r="AO23" s="9">
        <v>0.15</v>
      </c>
      <c r="AQ23" s="9">
        <v>0.3</v>
      </c>
      <c r="AR23" s="9">
        <v>0.2</v>
      </c>
      <c r="AW23" s="9">
        <v>0.4</v>
      </c>
      <c r="BE23" s="9">
        <v>0.05</v>
      </c>
      <c r="BF23" s="9">
        <v>0.05</v>
      </c>
      <c r="BG23" s="9">
        <v>0.02</v>
      </c>
      <c r="BJ23" s="9">
        <v>0.1</v>
      </c>
      <c r="BK23" s="9">
        <v>0.1</v>
      </c>
      <c r="BQ23" s="9">
        <v>0.3</v>
      </c>
      <c r="BR23" s="9">
        <v>0</v>
      </c>
      <c r="BS23" s="9">
        <v>0</v>
      </c>
      <c r="BT23" s="9">
        <v>0</v>
      </c>
      <c r="BU23" s="9">
        <v>0</v>
      </c>
      <c r="BV23" s="9">
        <v>0</v>
      </c>
      <c r="BW23" s="9">
        <v>0</v>
      </c>
      <c r="CA23" s="9">
        <v>0</v>
      </c>
      <c r="CB23" s="9">
        <v>0.2</v>
      </c>
      <c r="CJ23" s="9">
        <v>0.1</v>
      </c>
      <c r="CK23" s="9">
        <v>0.05</v>
      </c>
      <c r="CL23" s="9">
        <v>0.1</v>
      </c>
      <c r="CP23" s="9">
        <v>0.05</v>
      </c>
      <c r="CX23" s="9">
        <v>0</v>
      </c>
      <c r="CY23" s="9">
        <v>0.1</v>
      </c>
      <c r="DJ23" s="9">
        <v>0.3</v>
      </c>
      <c r="DK23" s="9">
        <v>0</v>
      </c>
      <c r="DS23" s="9">
        <v>0</v>
      </c>
      <c r="DW23" s="9">
        <v>0.1</v>
      </c>
      <c r="DY23" s="9">
        <v>0.1</v>
      </c>
      <c r="EC23" s="9">
        <v>0.1</v>
      </c>
      <c r="EH23" s="9">
        <v>0.3</v>
      </c>
      <c r="EQ23" s="9">
        <v>0</v>
      </c>
      <c r="ER23" s="9">
        <v>0.15</v>
      </c>
      <c r="ES23" s="9">
        <v>0.05</v>
      </c>
      <c r="EX23" s="9">
        <v>0.1</v>
      </c>
      <c r="FC23" s="9">
        <v>0.3</v>
      </c>
      <c r="FM23" s="9">
        <v>0.2</v>
      </c>
      <c r="FO23" s="9">
        <v>0.2</v>
      </c>
      <c r="FQ23" s="9">
        <v>0.1</v>
      </c>
      <c r="FV23" s="9">
        <v>0.25</v>
      </c>
      <c r="FZ23" s="9">
        <v>0.25</v>
      </c>
      <c r="GE23" s="9">
        <v>0.2</v>
      </c>
      <c r="GJ23" s="9">
        <v>0.2</v>
      </c>
    </row>
    <row r="24" spans="1:192" s="9" customFormat="1" x14ac:dyDescent="0.25">
      <c r="C24" s="9">
        <v>0</v>
      </c>
      <c r="D24" s="9">
        <v>0</v>
      </c>
      <c r="E24" s="9">
        <v>0.4</v>
      </c>
      <c r="F24" s="9">
        <v>0</v>
      </c>
      <c r="G24" s="9">
        <v>0.1</v>
      </c>
      <c r="H24" s="9">
        <v>0</v>
      </c>
      <c r="I24" s="9">
        <v>0</v>
      </c>
      <c r="O24" s="9">
        <v>0.05</v>
      </c>
      <c r="P24" s="9">
        <v>0</v>
      </c>
      <c r="Q24" s="9">
        <v>0.15</v>
      </c>
      <c r="R24" s="9">
        <v>0</v>
      </c>
      <c r="S24" s="9">
        <v>0</v>
      </c>
      <c r="T24" s="9">
        <v>0.05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0.1</v>
      </c>
      <c r="AP24" s="9">
        <v>0</v>
      </c>
      <c r="AQ24" s="9">
        <v>0.1</v>
      </c>
      <c r="AR24" s="9">
        <v>0</v>
      </c>
      <c r="AX24" s="9">
        <v>0.1</v>
      </c>
      <c r="AY24" s="9">
        <v>0.2</v>
      </c>
      <c r="BA24" s="9">
        <v>0.1</v>
      </c>
      <c r="BF24" s="9">
        <v>0.05</v>
      </c>
      <c r="BG24" s="9">
        <v>0</v>
      </c>
      <c r="BH24" s="9">
        <v>0.05</v>
      </c>
      <c r="BI24" s="9">
        <v>0.05</v>
      </c>
      <c r="BJ24" s="9">
        <v>0.1</v>
      </c>
      <c r="BK24" s="9">
        <v>0.05</v>
      </c>
      <c r="BR24" s="9">
        <v>0.04</v>
      </c>
      <c r="BS24" s="9">
        <v>0.1</v>
      </c>
      <c r="BT24" s="9">
        <v>0.05</v>
      </c>
      <c r="BU24" s="9">
        <v>0.1</v>
      </c>
      <c r="BV24" s="9">
        <v>0.05</v>
      </c>
      <c r="BW24" s="9">
        <v>0</v>
      </c>
      <c r="CB24" s="9">
        <v>0.3</v>
      </c>
      <c r="CL24" s="9">
        <v>0.15</v>
      </c>
      <c r="CY24" s="9">
        <v>0.1</v>
      </c>
      <c r="DJ24" s="9">
        <v>0</v>
      </c>
      <c r="DK24" s="9">
        <v>0</v>
      </c>
      <c r="DL24" s="9">
        <v>0.1</v>
      </c>
      <c r="DN24" s="9">
        <v>0.1</v>
      </c>
      <c r="DW24" s="9" t="s">
        <v>39</v>
      </c>
      <c r="EC24" s="9">
        <v>0.1</v>
      </c>
      <c r="EH24" s="9">
        <v>0.1</v>
      </c>
      <c r="ER24" s="9">
        <v>0.1</v>
      </c>
      <c r="FC24" s="9">
        <v>0.1</v>
      </c>
      <c r="FF24" s="9">
        <v>0.1</v>
      </c>
      <c r="FO24" s="9">
        <v>0.1</v>
      </c>
      <c r="FW24" s="9">
        <v>0.02</v>
      </c>
      <c r="FX24" s="9">
        <v>0.1</v>
      </c>
      <c r="FZ24" s="9">
        <v>0.25</v>
      </c>
      <c r="GJ24" s="9">
        <v>0.1</v>
      </c>
    </row>
    <row r="25" spans="1:192" s="9" customFormat="1" x14ac:dyDescent="0.25">
      <c r="F25" s="9">
        <v>0.1</v>
      </c>
      <c r="G25" s="9">
        <v>0.2</v>
      </c>
      <c r="H25" s="9">
        <v>0</v>
      </c>
      <c r="I25" s="9">
        <v>0</v>
      </c>
      <c r="P25" s="9">
        <v>0</v>
      </c>
      <c r="Q25" s="9">
        <v>0.45</v>
      </c>
      <c r="R25" s="9">
        <v>0</v>
      </c>
      <c r="S25" s="9">
        <v>0</v>
      </c>
      <c r="T25" s="9">
        <v>0.05</v>
      </c>
      <c r="AK25" s="9">
        <v>0</v>
      </c>
      <c r="AL25" s="9">
        <v>0.05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Y25" s="9">
        <v>0.1</v>
      </c>
      <c r="BA25" s="9">
        <v>0.1</v>
      </c>
      <c r="BG25" s="9">
        <v>0</v>
      </c>
      <c r="BH25" s="9">
        <v>0.05</v>
      </c>
      <c r="BJ25" s="9">
        <v>0.15</v>
      </c>
      <c r="BK25" s="9">
        <v>0.05</v>
      </c>
      <c r="BS25" s="9">
        <v>0.1</v>
      </c>
      <c r="BT25" s="9">
        <v>0.05</v>
      </c>
      <c r="BU25" s="9">
        <v>0</v>
      </c>
      <c r="BV25" s="9">
        <v>0</v>
      </c>
      <c r="BW25" s="9">
        <v>0</v>
      </c>
      <c r="CC25" s="9">
        <v>0.1</v>
      </c>
      <c r="CD25" s="9">
        <v>0.4</v>
      </c>
      <c r="CL25" s="9">
        <v>0.05</v>
      </c>
      <c r="CP25" s="9">
        <v>0.05</v>
      </c>
      <c r="CZ25" s="9">
        <v>0.02</v>
      </c>
      <c r="DA25" s="9">
        <v>0.03</v>
      </c>
      <c r="DE25" s="9">
        <v>0.1</v>
      </c>
      <c r="DK25" s="9">
        <v>0</v>
      </c>
      <c r="DL25" s="9">
        <v>0.05</v>
      </c>
      <c r="DN25" s="9">
        <v>0.4</v>
      </c>
      <c r="DX25" s="9">
        <v>0.05</v>
      </c>
      <c r="EA25" s="9">
        <v>0.05</v>
      </c>
      <c r="EI25" s="9">
        <v>0.02</v>
      </c>
      <c r="EJ25" s="9">
        <v>0.3</v>
      </c>
      <c r="EK25" s="9">
        <v>0.1</v>
      </c>
      <c r="EM25" s="9">
        <v>0.1</v>
      </c>
      <c r="ES25" s="9">
        <v>0.1</v>
      </c>
      <c r="ET25" s="9">
        <v>0.05</v>
      </c>
      <c r="EU25" s="9">
        <v>0.1</v>
      </c>
      <c r="EX25" s="9">
        <v>0.1</v>
      </c>
      <c r="FD25" s="9">
        <v>0.05</v>
      </c>
      <c r="FE25" s="9">
        <v>0.2</v>
      </c>
      <c r="FF25" s="9">
        <v>0.1</v>
      </c>
      <c r="FN25" s="9">
        <v>0.02</v>
      </c>
      <c r="FO25" s="9">
        <v>0.1</v>
      </c>
      <c r="FQ25" s="9">
        <v>0.1</v>
      </c>
      <c r="FX25" s="9">
        <v>0.1</v>
      </c>
      <c r="FZ25" s="9">
        <v>0.05</v>
      </c>
      <c r="GF25" s="9">
        <v>0.05</v>
      </c>
      <c r="GJ25" s="9">
        <v>0.2</v>
      </c>
    </row>
    <row r="26" spans="1:192" s="9" customFormat="1" x14ac:dyDescent="0.25">
      <c r="A26" s="10"/>
      <c r="B26" s="10"/>
      <c r="G26" s="9">
        <v>0.2</v>
      </c>
      <c r="H26" s="9">
        <v>0.05</v>
      </c>
      <c r="I26" s="9">
        <v>0.1</v>
      </c>
      <c r="Q26" s="9">
        <v>0</v>
      </c>
      <c r="R26" s="9">
        <v>0.1</v>
      </c>
      <c r="S26" s="9">
        <v>0.1</v>
      </c>
      <c r="T26" s="9">
        <v>0.15</v>
      </c>
      <c r="AL26" s="9">
        <v>0</v>
      </c>
      <c r="AM26" s="9">
        <v>0.05</v>
      </c>
      <c r="AO26" s="9">
        <v>0</v>
      </c>
      <c r="AZ26" s="9">
        <v>0.02</v>
      </c>
      <c r="BA26" s="9">
        <v>0.4</v>
      </c>
      <c r="BH26" s="9">
        <v>0</v>
      </c>
      <c r="BI26" s="9">
        <v>0</v>
      </c>
      <c r="BJ26" s="9">
        <v>0.15</v>
      </c>
      <c r="BK26" s="9">
        <v>0.05</v>
      </c>
      <c r="BT26" s="9">
        <v>0.1</v>
      </c>
      <c r="BU26" s="9">
        <v>0.05</v>
      </c>
      <c r="BV26" s="9">
        <v>0.05</v>
      </c>
      <c r="BW26" s="9">
        <v>0</v>
      </c>
      <c r="CE26" s="9">
        <v>0.5</v>
      </c>
      <c r="CN26" s="9">
        <v>0.1</v>
      </c>
      <c r="CP26" s="9">
        <v>0.15</v>
      </c>
      <c r="CR26" s="9">
        <v>0.1</v>
      </c>
      <c r="DA26" s="9">
        <v>0.12</v>
      </c>
      <c r="DB26" s="9">
        <v>0.02</v>
      </c>
      <c r="DL26" s="9">
        <v>0</v>
      </c>
      <c r="DM26" s="9">
        <v>0.05</v>
      </c>
      <c r="DN26" s="9">
        <v>0.05</v>
      </c>
      <c r="DY26" s="9">
        <v>0.1</v>
      </c>
      <c r="EA26" s="9">
        <v>0.05</v>
      </c>
      <c r="EJ26" s="9">
        <v>0.15</v>
      </c>
      <c r="ET26" s="9">
        <v>0.05</v>
      </c>
      <c r="EU26" s="9">
        <v>0.1</v>
      </c>
      <c r="EV26" s="9">
        <v>0.05</v>
      </c>
      <c r="EX26" s="9">
        <v>0.05</v>
      </c>
      <c r="FE26" s="9">
        <v>0.2</v>
      </c>
      <c r="FF26" s="9">
        <v>0.1</v>
      </c>
      <c r="FH26" s="9">
        <v>0.05</v>
      </c>
      <c r="FI26" s="9">
        <v>0.05</v>
      </c>
      <c r="FO26" s="9">
        <v>0.3</v>
      </c>
      <c r="FQ26" s="9">
        <v>0.1</v>
      </c>
      <c r="FY26" s="9">
        <v>0.05</v>
      </c>
      <c r="FZ26" s="9">
        <v>0.15</v>
      </c>
      <c r="GG26" s="9">
        <v>0.05</v>
      </c>
      <c r="GH26" s="9">
        <v>0.05</v>
      </c>
      <c r="GJ26" s="9">
        <v>0.1</v>
      </c>
    </row>
    <row r="27" spans="1:192" s="9" customFormat="1" x14ac:dyDescent="0.25">
      <c r="H27" s="9">
        <v>0.1</v>
      </c>
      <c r="I27" s="9">
        <v>0.5</v>
      </c>
      <c r="S27" s="9">
        <v>0.05</v>
      </c>
      <c r="T27" s="9">
        <v>0.1</v>
      </c>
      <c r="AM27" s="9">
        <v>0</v>
      </c>
      <c r="AN27" s="9">
        <v>0.02</v>
      </c>
      <c r="AQ27" s="9">
        <v>0.05</v>
      </c>
      <c r="BA27" s="9">
        <v>0.3</v>
      </c>
      <c r="BI27" s="9">
        <v>0</v>
      </c>
      <c r="BJ27" s="9">
        <v>0.1</v>
      </c>
      <c r="BK27" s="9">
        <v>0</v>
      </c>
      <c r="BU27" s="9">
        <v>0.15</v>
      </c>
      <c r="BV27" s="9">
        <v>0.1</v>
      </c>
      <c r="BW27" s="9">
        <v>0</v>
      </c>
      <c r="CP27" s="9">
        <v>0.15</v>
      </c>
      <c r="CR27" s="9">
        <v>0.15</v>
      </c>
      <c r="DC27" s="9">
        <v>0.05</v>
      </c>
      <c r="DE27" s="9">
        <v>0.1</v>
      </c>
      <c r="DM27" s="9">
        <v>0</v>
      </c>
      <c r="DN27" s="9">
        <v>0.4</v>
      </c>
      <c r="DO27" s="9">
        <v>0.1</v>
      </c>
      <c r="DZ27" s="9">
        <v>0.1</v>
      </c>
      <c r="EA27" s="9">
        <v>0.05</v>
      </c>
      <c r="EB27" s="9">
        <v>0.05</v>
      </c>
      <c r="EK27" s="9">
        <v>0.25</v>
      </c>
      <c r="EL27" s="9">
        <v>0.1</v>
      </c>
      <c r="EM27" s="9">
        <v>0.1</v>
      </c>
      <c r="EU27" s="9">
        <v>0.1</v>
      </c>
      <c r="EV27" s="9">
        <v>0.05</v>
      </c>
      <c r="EX27" s="9">
        <v>0.05</v>
      </c>
      <c r="FF27" s="9">
        <v>0.1</v>
      </c>
      <c r="FG27" s="9">
        <v>0.05</v>
      </c>
      <c r="FH27" s="9">
        <v>0.05</v>
      </c>
      <c r="FI27" s="9">
        <v>0.05</v>
      </c>
      <c r="FP27" s="9">
        <v>0.05</v>
      </c>
      <c r="FQ27" s="9">
        <v>0.5</v>
      </c>
      <c r="FZ27" s="9">
        <v>0.2</v>
      </c>
      <c r="GH27" s="9">
        <v>0.1</v>
      </c>
    </row>
    <row r="28" spans="1:192" s="9" customFormat="1" x14ac:dyDescent="0.25">
      <c r="I28" s="9">
        <v>0.2</v>
      </c>
      <c r="T28" s="9">
        <v>0.15</v>
      </c>
      <c r="AO28" s="9">
        <v>0.15</v>
      </c>
      <c r="AQ28" s="9">
        <v>0.05</v>
      </c>
      <c r="BJ28" s="9">
        <v>0.2</v>
      </c>
      <c r="BK28" s="9">
        <v>0.2</v>
      </c>
      <c r="BV28" s="9">
        <v>0.3</v>
      </c>
      <c r="BW28" s="9">
        <v>0.2</v>
      </c>
      <c r="CR28" s="9">
        <v>0.15</v>
      </c>
      <c r="CS28" s="9">
        <v>0.1</v>
      </c>
      <c r="DC28" s="9">
        <v>0.05</v>
      </c>
      <c r="DE28" s="9">
        <v>0.05</v>
      </c>
      <c r="DN28" s="9">
        <v>0</v>
      </c>
      <c r="DO28" s="9">
        <v>0.2</v>
      </c>
      <c r="DP28" s="9">
        <v>0.1</v>
      </c>
      <c r="EA28" s="9">
        <v>0.1</v>
      </c>
      <c r="EC28" s="9">
        <v>0.1</v>
      </c>
      <c r="EL28" s="9">
        <v>0.2</v>
      </c>
      <c r="EM28" s="9">
        <v>0.2</v>
      </c>
      <c r="EV28" s="9">
        <v>0.2</v>
      </c>
      <c r="EX28" s="9">
        <v>0.1</v>
      </c>
      <c r="FG28" s="9">
        <v>0.15</v>
      </c>
      <c r="FH28" s="9">
        <v>0.05</v>
      </c>
      <c r="FI28" s="9">
        <v>0.05</v>
      </c>
      <c r="FQ28" s="9">
        <v>0.4</v>
      </c>
      <c r="GI28" s="9">
        <v>0.02</v>
      </c>
      <c r="GJ28" s="9">
        <v>0.1</v>
      </c>
    </row>
    <row r="29" spans="1:192" s="9" customFormat="1" x14ac:dyDescent="0.25">
      <c r="AQ29" s="9">
        <v>0.05</v>
      </c>
      <c r="BW29" s="9">
        <v>0.4</v>
      </c>
      <c r="CS29" s="9">
        <v>0.1</v>
      </c>
      <c r="CT29" s="9">
        <v>0.1</v>
      </c>
      <c r="DD29" s="9">
        <v>0.05</v>
      </c>
      <c r="DE29" s="9">
        <v>0.2</v>
      </c>
      <c r="DO29" s="9">
        <v>0</v>
      </c>
      <c r="DP29" s="9">
        <v>0.15</v>
      </c>
      <c r="DQ29" s="9">
        <v>0.05</v>
      </c>
      <c r="EB29" s="9">
        <v>0.1</v>
      </c>
      <c r="EC29" s="9">
        <v>0.2</v>
      </c>
      <c r="EM29" s="9">
        <v>0.3</v>
      </c>
      <c r="EX29" s="9">
        <v>0.2</v>
      </c>
      <c r="FH29" s="9">
        <v>0.05</v>
      </c>
      <c r="FI29" s="9">
        <v>0.05</v>
      </c>
      <c r="GJ29" s="9">
        <v>0.2</v>
      </c>
    </row>
    <row r="30" spans="1:192" s="9" customFormat="1" x14ac:dyDescent="0.25">
      <c r="AP30" s="9">
        <v>0.05</v>
      </c>
      <c r="AQ30" s="9">
        <v>0.05</v>
      </c>
      <c r="CT30" s="9">
        <v>0.1</v>
      </c>
      <c r="DE30" s="9">
        <v>0.3</v>
      </c>
      <c r="DP30" s="9">
        <v>0</v>
      </c>
      <c r="DQ30" s="9">
        <v>0.05</v>
      </c>
      <c r="DR30" s="9">
        <v>0.05</v>
      </c>
      <c r="EC30" s="9">
        <v>0.2</v>
      </c>
      <c r="EX30" s="9">
        <v>0.15</v>
      </c>
    </row>
    <row r="31" spans="1:192" s="9" customFormat="1" x14ac:dyDescent="0.25">
      <c r="AQ31" s="9">
        <v>0.2</v>
      </c>
      <c r="DQ31" s="9">
        <v>0</v>
      </c>
      <c r="DR31" s="9">
        <v>0.1</v>
      </c>
    </row>
    <row r="32" spans="1:192" s="9" customFormat="1" x14ac:dyDescent="0.25">
      <c r="AR32" s="9">
        <v>1.4</v>
      </c>
      <c r="DR32" s="9">
        <v>0</v>
      </c>
    </row>
    <row r="33" spans="171:173" s="9" customFormat="1" x14ac:dyDescent="0.25"/>
    <row r="34" spans="171:173" s="9" customFormat="1" x14ac:dyDescent="0.25">
      <c r="FO34"/>
      <c r="FP34"/>
      <c r="FQ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18</vt:i4>
      </vt:variant>
    </vt:vector>
  </HeadingPairs>
  <TitlesOfParts>
    <vt:vector size="20" baseType="lpstr">
      <vt:lpstr>Header</vt:lpstr>
      <vt:lpstr>DATA</vt:lpstr>
      <vt:lpstr>Oh 2 &amp; 24</vt:lpstr>
      <vt:lpstr>Oh 14 LER</vt:lpstr>
      <vt:lpstr>PR3 LER</vt:lpstr>
      <vt:lpstr>PR3B LER</vt:lpstr>
      <vt:lpstr>PR5 LER</vt:lpstr>
      <vt:lpstr>PR6 LER</vt:lpstr>
      <vt:lpstr>PR7 LER</vt:lpstr>
      <vt:lpstr>A2 LER</vt:lpstr>
      <vt:lpstr>A4-5-7 LER</vt:lpstr>
      <vt:lpstr>A6 LER</vt:lpstr>
      <vt:lpstr>A11 LER</vt:lpstr>
      <vt:lpstr>A15 LER</vt:lpstr>
      <vt:lpstr>A16&amp;18 LER</vt:lpstr>
      <vt:lpstr>A17 LER</vt:lpstr>
      <vt:lpstr>A19 LER</vt:lpstr>
      <vt:lpstr>PH3-5 LER</vt:lpstr>
      <vt:lpstr>PL1 LER</vt:lpstr>
      <vt:lpstr>PL4 LER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Bruce</cp:lastModifiedBy>
  <dcterms:created xsi:type="dcterms:W3CDTF">2013-09-13T08:08:12Z</dcterms:created>
  <dcterms:modified xsi:type="dcterms:W3CDTF">2015-05-11T05:08:15Z</dcterms:modified>
</cp:coreProperties>
</file>